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10" windowHeight="6585" tabRatio="876" firstSheet="6" activeTab="15"/>
  </bookViews>
  <sheets>
    <sheet name="zał.nr1" sheetId="1" r:id="rId1"/>
    <sheet name="zał.nr2" sheetId="2" r:id="rId2"/>
    <sheet name="zał.nr3" sheetId="3" r:id="rId3"/>
    <sheet name="zał.nr4" sheetId="4" r:id="rId4"/>
    <sheet name="zał.nr5" sheetId="5" r:id="rId5"/>
    <sheet name="zał.nr6" sheetId="6" r:id="rId6"/>
    <sheet name="zał.nr7" sheetId="7" r:id="rId7"/>
    <sheet name="zał.nr8" sheetId="8" r:id="rId8"/>
    <sheet name="zał.nr9" sheetId="9" r:id="rId9"/>
    <sheet name="zał.nr10" sheetId="10" r:id="rId10"/>
    <sheet name="zał. nr11" sheetId="11" r:id="rId11"/>
    <sheet name="zał.nr12" sheetId="12" r:id="rId12"/>
    <sheet name="zał.nr13,14,15" sheetId="13" r:id="rId13"/>
    <sheet name="zał. nr16" sheetId="14" r:id="rId14"/>
    <sheet name="zał.nr17" sheetId="15" r:id="rId15"/>
    <sheet name="zał.nr18" sheetId="16" r:id="rId16"/>
  </sheets>
  <definedNames>
    <definedName name="_xlnm.Print_Area" localSheetId="13">'zał. nr16'!$A$1:$D$20</definedName>
    <definedName name="_xlnm.Print_Area" localSheetId="0">'zał.nr1'!$A$1:$B$75</definedName>
    <definedName name="_xlnm.Print_Area" localSheetId="9">'zał.nr10'!$A$1:$J$48</definedName>
    <definedName name="_xlnm.Print_Area" localSheetId="11">'zał.nr12'!$A$1:$H$86</definedName>
    <definedName name="_xlnm.Print_Area" localSheetId="12">'zał.nr13,14,15'!$A$1:$H$48</definedName>
    <definedName name="_xlnm.Print_Area" localSheetId="15">'zał.nr18'!$A$1:$Y$54</definedName>
    <definedName name="_xlnm.Print_Area" localSheetId="1">'zał.nr2'!$A$1:$E$153</definedName>
    <definedName name="_xlnm.Print_Area" localSheetId="2">'zał.nr3'!$A$1:$E$105</definedName>
    <definedName name="_xlnm.Print_Area" localSheetId="6">'zał.nr7'!$A$1:$J$150</definedName>
    <definedName name="_xlnm.Print_Area" localSheetId="7">'zał.nr8'!$A$1:$J$135</definedName>
    <definedName name="_xlnm.Print_Area" localSheetId="8">'zał.nr9'!$A$1:$H$32</definedName>
  </definedNames>
  <calcPr fullCalcOnLoad="1"/>
</workbook>
</file>

<file path=xl/sharedStrings.xml><?xml version="1.0" encoding="utf-8"?>
<sst xmlns="http://schemas.openxmlformats.org/spreadsheetml/2006/main" count="1883" uniqueCount="689">
  <si>
    <t>Dział</t>
  </si>
  <si>
    <t>Rozdział</t>
  </si>
  <si>
    <t>Treść</t>
  </si>
  <si>
    <t xml:space="preserve">Ogólna kwota </t>
  </si>
  <si>
    <t xml:space="preserve">wydatków </t>
  </si>
  <si>
    <t xml:space="preserve">w danej </t>
  </si>
  <si>
    <t>podziałce</t>
  </si>
  <si>
    <t>klasyfikacji</t>
  </si>
  <si>
    <t>budżetowej</t>
  </si>
  <si>
    <t>Wydatki bieżące</t>
  </si>
  <si>
    <t>Wydatki 
majątkowe</t>
  </si>
  <si>
    <t>Ogólna
kwota
wydatków
bieżących</t>
  </si>
  <si>
    <t>Dotacje</t>
  </si>
  <si>
    <t>Wydatki z 
tytułu
gwarancji
i poręczeń</t>
  </si>
  <si>
    <t>Wydatki
na obsługę
długu</t>
  </si>
  <si>
    <t xml:space="preserve">planowanych </t>
  </si>
  <si>
    <t>Wynagro-
dzenia i 
pochodne</t>
  </si>
  <si>
    <t>010</t>
  </si>
  <si>
    <t>ROLNICTWO I ŁOWIECTWO</t>
  </si>
  <si>
    <t>01095</t>
  </si>
  <si>
    <t>ZWIĄZANE Z REALIZACJĄ ZADAŃ Z ZAKRESU ADMINISTRACJI RZĄDOWEJ</t>
  </si>
  <si>
    <t>§</t>
  </si>
  <si>
    <t>Kwota w zł</t>
  </si>
  <si>
    <t xml:space="preserve">                                                   Załącznik nr     do uchwały</t>
  </si>
  <si>
    <t xml:space="preserve">                                                   Nr                    Rady Miasta</t>
  </si>
  <si>
    <t xml:space="preserve">DOCHODY ZWIĄZANE Z REALIZACJĄ ZADAŃ Z ZAKRESU  </t>
  </si>
  <si>
    <t>WEDŁUG WAŻNIEJSZYCH ŹRÓDEŁ</t>
  </si>
  <si>
    <t>Źródła dochodów</t>
  </si>
  <si>
    <t>1. Podatki:</t>
  </si>
  <si>
    <t xml:space="preserve">   a) od nieruchomości </t>
  </si>
  <si>
    <t xml:space="preserve">   b) rolny</t>
  </si>
  <si>
    <t xml:space="preserve">   c) leśny</t>
  </si>
  <si>
    <t xml:space="preserve">   d) od środków transportowych</t>
  </si>
  <si>
    <t xml:space="preserve">   f) od spadków i darowizn</t>
  </si>
  <si>
    <t>2. Opłaty</t>
  </si>
  <si>
    <t xml:space="preserve">  </t>
  </si>
  <si>
    <t xml:space="preserve">   a) skarbowa</t>
  </si>
  <si>
    <t xml:space="preserve">   b) w podatku dochodowym od osób prawnych</t>
  </si>
  <si>
    <t xml:space="preserve">   a) w podatku dochodowym od osób fizycznych</t>
  </si>
  <si>
    <t xml:space="preserve">   b) targowa</t>
  </si>
  <si>
    <t xml:space="preserve">   c) miejscowa</t>
  </si>
  <si>
    <t>5. Dochody z majątku</t>
  </si>
  <si>
    <t xml:space="preserve">   - oświatowa</t>
  </si>
  <si>
    <t>II. Subwencje ogólne:</t>
  </si>
  <si>
    <t xml:space="preserve">   - powiat</t>
  </si>
  <si>
    <t>020</t>
  </si>
  <si>
    <t>LEŚNICTWO</t>
  </si>
  <si>
    <t>02002</t>
  </si>
  <si>
    <t>Nadzór nad gospodarką leśną</t>
  </si>
  <si>
    <t xml:space="preserve">LEŚNICTWO </t>
  </si>
  <si>
    <t>02095</t>
  </si>
  <si>
    <t>Pozostała działalność</t>
  </si>
  <si>
    <t>600</t>
  </si>
  <si>
    <t>TRANSPORT I ŁĄCZNOŚĆ</t>
  </si>
  <si>
    <t>60004</t>
  </si>
  <si>
    <t>60015</t>
  </si>
  <si>
    <t>Drogi publiczne gminne</t>
  </si>
  <si>
    <t>60016</t>
  </si>
  <si>
    <t>630</t>
  </si>
  <si>
    <t>TURYSTYKA</t>
  </si>
  <si>
    <t>63095</t>
  </si>
  <si>
    <t>700</t>
  </si>
  <si>
    <t>GOSPODARKA MIESZKANIOWA</t>
  </si>
  <si>
    <t>70004</t>
  </si>
  <si>
    <t>70005</t>
  </si>
  <si>
    <t>Gospodarka gruntami i nieruchomościami</t>
  </si>
  <si>
    <t>70095</t>
  </si>
  <si>
    <t>710</t>
  </si>
  <si>
    <t>DZIAŁALNOŚĆ USŁUGOWA</t>
  </si>
  <si>
    <t>71004</t>
  </si>
  <si>
    <t>71014</t>
  </si>
  <si>
    <t>750</t>
  </si>
  <si>
    <t>ADMINISTRACJA PUBLICZNA</t>
  </si>
  <si>
    <t>75020</t>
  </si>
  <si>
    <t>Starostwa powiatowe</t>
  </si>
  <si>
    <t>75023</t>
  </si>
  <si>
    <t>75095</t>
  </si>
  <si>
    <t>754</t>
  </si>
  <si>
    <t>BEZPIECZEŃSTWO PUBLICZNE I
OCHRONA PRZECIWPOŻAROWA</t>
  </si>
  <si>
    <t>75405</t>
  </si>
  <si>
    <t>75411</t>
  </si>
  <si>
    <t>75412</t>
  </si>
  <si>
    <t>Ochotnicze straże pożarne</t>
  </si>
  <si>
    <t>757</t>
  </si>
  <si>
    <t>OBSŁUGA DŁUGU PUBLICZNEGO</t>
  </si>
  <si>
    <t>801</t>
  </si>
  <si>
    <t>OŚWIATA I WYCHOWANIE</t>
  </si>
  <si>
    <t>80101</t>
  </si>
  <si>
    <t>Szkoły podstawowe</t>
  </si>
  <si>
    <t>80102</t>
  </si>
  <si>
    <t>80104</t>
  </si>
  <si>
    <t>80110</t>
  </si>
  <si>
    <t>Gimnazja</t>
  </si>
  <si>
    <t>80111</t>
  </si>
  <si>
    <t>Gimnazja specjalne</t>
  </si>
  <si>
    <t>80120</t>
  </si>
  <si>
    <t>80130</t>
  </si>
  <si>
    <t>80134</t>
  </si>
  <si>
    <t>80195</t>
  </si>
  <si>
    <t>851</t>
  </si>
  <si>
    <t>OCHRONA ZDROWIA</t>
  </si>
  <si>
    <t>85111</t>
  </si>
  <si>
    <t>Szpitale ogólne</t>
  </si>
  <si>
    <t>85117</t>
  </si>
  <si>
    <t>85195</t>
  </si>
  <si>
    <t>853</t>
  </si>
  <si>
    <t>85305</t>
  </si>
  <si>
    <t>Dodatki mieszkaniowe</t>
  </si>
  <si>
    <t>85395</t>
  </si>
  <si>
    <t>854</t>
  </si>
  <si>
    <t>EDUKACYJNA OPIEKA 
WYCHOWAWCZA</t>
  </si>
  <si>
    <t>85403</t>
  </si>
  <si>
    <t>85401</t>
  </si>
  <si>
    <t>85407</t>
  </si>
  <si>
    <t>Placówki wychowania pozaszkolnego</t>
  </si>
  <si>
    <t>85410</t>
  </si>
  <si>
    <t>85415</t>
  </si>
  <si>
    <t>Pomoc materialna dla uczniów</t>
  </si>
  <si>
    <t>85417</t>
  </si>
  <si>
    <t>900</t>
  </si>
  <si>
    <t>GOSPODARKA KOMUNALNA
I OCHRONA ŚRODOWISKA</t>
  </si>
  <si>
    <t>90003</t>
  </si>
  <si>
    <t>90004</t>
  </si>
  <si>
    <t>90013</t>
  </si>
  <si>
    <t>90015</t>
  </si>
  <si>
    <t>90095</t>
  </si>
  <si>
    <t>921</t>
  </si>
  <si>
    <t>KULTURA I OCHRONA 
DZIEDZICTWA NARODOWEGO</t>
  </si>
  <si>
    <t>92109</t>
  </si>
  <si>
    <t>92118</t>
  </si>
  <si>
    <t>Muzeum</t>
  </si>
  <si>
    <t>92116</t>
  </si>
  <si>
    <t>Biblioteka</t>
  </si>
  <si>
    <t>92195</t>
  </si>
  <si>
    <t>926</t>
  </si>
  <si>
    <t>KULTURA FIZYCZNA I SPORT</t>
  </si>
  <si>
    <t>92605</t>
  </si>
  <si>
    <t>Zadania w zakresie kultury fizycznej
i sportu</t>
  </si>
  <si>
    <t>Placówki opiekuńczo - wychowawcze</t>
  </si>
  <si>
    <t>Rodziny zastępcze</t>
  </si>
  <si>
    <t>85333</t>
  </si>
  <si>
    <t>71013</t>
  </si>
  <si>
    <t>71015</t>
  </si>
  <si>
    <t>Nadzór budowlany</t>
  </si>
  <si>
    <t>75011</t>
  </si>
  <si>
    <t>75045</t>
  </si>
  <si>
    <t>Komisje poborowe</t>
  </si>
  <si>
    <t>75414</t>
  </si>
  <si>
    <t>Obrona cywilna</t>
  </si>
  <si>
    <t>85156</t>
  </si>
  <si>
    <t>85154</t>
  </si>
  <si>
    <t>Przeciwdziałanie alkoholizmowi</t>
  </si>
  <si>
    <t>Zasiłki rodzinne, pielęgnacyjne i
wychowawcze</t>
  </si>
  <si>
    <t>Usługi opiekuńcze i specjalistyczne
usługi opiekuńcze</t>
  </si>
  <si>
    <t>85321</t>
  </si>
  <si>
    <t>Oświetlenie ulic, placów i dróg</t>
  </si>
  <si>
    <t>RAZEM</t>
  </si>
  <si>
    <t>Wpływy z opłaty komunikacyjnej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</si>
  <si>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</si>
  <si>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</si>
  <si>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</si>
  <si>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</si>
  <si>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</si>
  <si>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</si>
  <si>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</si>
  <si>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</si>
  <si>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</si>
  <si>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Wpływy z opłaty miejscowej</t>
  </si>
  <si>
    <t>Podatek od czynności cywilnoprawnych</t>
  </si>
  <si>
    <t>75618</t>
  </si>
  <si>
    <t>Wpływy z opłaty skarbowej</t>
  </si>
  <si>
    <t>75621</t>
  </si>
  <si>
    <t>Udziały gmin w podatkach stanowiących dochód 
budżetu państwa</t>
  </si>
  <si>
    <t>Podatek dochodowy od osób fizycznych</t>
  </si>
  <si>
    <t>Podatek dochodowy od osób prawnych</t>
  </si>
  <si>
    <t>75622</t>
  </si>
  <si>
    <t>758</t>
  </si>
  <si>
    <t>RÓŻNE ROZLICZENIA</t>
  </si>
  <si>
    <t>75801</t>
  </si>
  <si>
    <t>75814</t>
  </si>
  <si>
    <t>Różne rozliczenia finansowe</t>
  </si>
  <si>
    <t>Usługi opiekuńcze i specjalistyczne usługi 
opiekuńcze</t>
  </si>
  <si>
    <t>GOSPODARKA KOMUNALNA I OCHRONA 
ŚRODOWISKA</t>
  </si>
  <si>
    <t xml:space="preserve">
756</t>
  </si>
  <si>
    <t>Podatek od działalności gospodarczej osób fizycznych, 
opłacany w formie karty podatkowej</t>
  </si>
  <si>
    <t>Udziały powiatów w podatkach stanowiących dochód 
budżetu państwa</t>
  </si>
  <si>
    <t>Część oświatowa subwencji ogólnej dla jednostek 
samorządu terytorialnego</t>
  </si>
  <si>
    <t>Pozostałe odsetki</t>
  </si>
  <si>
    <t>Wpływy z opłat za zezwolenia na sprzedaż alkoholu</t>
  </si>
  <si>
    <t>Wpływy z różnych dochodów</t>
  </si>
  <si>
    <t>Subwencje ogólne z budżetu państwa</t>
  </si>
  <si>
    <t>Subwencje ogólne z budżetu państwa - gmina</t>
  </si>
  <si>
    <t>Subwencje ogólne z budżetu państwa - powiat</t>
  </si>
  <si>
    <t>Wpływy z usług</t>
  </si>
  <si>
    <t>Odsetki od nieterminowych wpłat z tytułu podatków i opłat</t>
  </si>
  <si>
    <t>Dotacje celowe otrzymane z budżetu państwa na 
realizację bieżących zadań własnych powiatu</t>
  </si>
  <si>
    <t>Ośrodki pomocy społecznej</t>
  </si>
  <si>
    <t>Powiatowe urzędy pracy</t>
  </si>
  <si>
    <t xml:space="preserve">Wpływy z usług </t>
  </si>
  <si>
    <t>Wpływy z opłat za zarząd, użytkowanie i użytkowanie 
wieczyste nieruchomości</t>
  </si>
  <si>
    <t xml:space="preserve">
75615</t>
  </si>
  <si>
    <t>Komendy powiatowe Państwowej 
Straży Pożarnej</t>
  </si>
  <si>
    <t>Urzędy wojewódzkie</t>
  </si>
  <si>
    <t xml:space="preserve">Lokalny transport zbiorowy </t>
  </si>
  <si>
    <t>Szkoły zawodowe specjalne</t>
  </si>
  <si>
    <t>Zakłady opiekuńczo - lecznicze i 
pielęgnacyjno - opiekuńcze</t>
  </si>
  <si>
    <t>Usługi opiekuńcze i specjalistyczne 
usługi opiekuńcze</t>
  </si>
  <si>
    <t>Świetlice szkolne</t>
  </si>
  <si>
    <t>Szkolne schroniska młodzieżowe</t>
  </si>
  <si>
    <t>Schroniska dla zwierząt</t>
  </si>
  <si>
    <t>Domy i ośrodki kultury, świetlice 
i kluby</t>
  </si>
  <si>
    <t xml:space="preserve">Licea ogólnokształcące </t>
  </si>
  <si>
    <t>Składki na ubezpieczenie zdrowotne</t>
  </si>
  <si>
    <t xml:space="preserve">   g) od posiadania psów </t>
  </si>
  <si>
    <t xml:space="preserve">   h) od czynności cywilnoprawnych</t>
  </si>
  <si>
    <t xml:space="preserve">Rozdział </t>
  </si>
  <si>
    <t xml:space="preserve">Rodzaj zadania </t>
  </si>
  <si>
    <t>Kwota dotacji</t>
  </si>
  <si>
    <t>I. Dochody własne:</t>
  </si>
  <si>
    <t>/w zł/</t>
  </si>
  <si>
    <t>Żłobki</t>
  </si>
  <si>
    <t xml:space="preserve">Pozostała działalność </t>
  </si>
  <si>
    <t>75818</t>
  </si>
  <si>
    <t xml:space="preserve">    - wpłata umorzonych udziałów</t>
  </si>
  <si>
    <t xml:space="preserve">   - gminę</t>
  </si>
  <si>
    <t>92601</t>
  </si>
  <si>
    <t>Obiekty sportowe</t>
  </si>
  <si>
    <t>Zakład Komunikacji Miejskiej</t>
  </si>
  <si>
    <t>Zadania w zakresie oświaty i wychowania</t>
  </si>
  <si>
    <t>Świadczenie usług z tytułu ochrony zdrowia</t>
  </si>
  <si>
    <t>Świadczenie usług z tytułu opieki społecznej</t>
  </si>
  <si>
    <t>Świadczenie usług w zakresie kultury i ochrony
dziedzictwa narodowego</t>
  </si>
  <si>
    <t>Świadczenie usług w zakresie kultury fizycznej i sportu</t>
  </si>
  <si>
    <t>Ośrodek Sportu i Rekreacji "Wyspiarz"</t>
  </si>
  <si>
    <t xml:space="preserve">/ w zł / </t>
  </si>
  <si>
    <t>/ w zł /</t>
  </si>
  <si>
    <t>500</t>
  </si>
  <si>
    <t>HANDEL</t>
  </si>
  <si>
    <t>50095</t>
  </si>
  <si>
    <t xml:space="preserve"> </t>
  </si>
  <si>
    <t>Wpływy z różnych opłat</t>
  </si>
  <si>
    <t xml:space="preserve">Dział </t>
  </si>
  <si>
    <t>Wyszczególnienie</t>
  </si>
  <si>
    <t>Ośrodek Campingowy "Relax"</t>
  </si>
  <si>
    <t>Zakład Gospodarki Odpadami</t>
  </si>
  <si>
    <t>Zakład Gospodarki Mieszkaniowej</t>
  </si>
  <si>
    <t>Miejski Dom Kultury</t>
  </si>
  <si>
    <t>Dotacje celowe otrzymane z budżetu państwa na zadania bieżące realizowane przez powiat na podstawie porozumień z organami administracji rządowej</t>
  </si>
  <si>
    <t xml:space="preserve">ZWIĄZANE Z REALIZACJĄ ZADAŃ NA PODSTAWIE POROZUMIEŃ </t>
  </si>
  <si>
    <t>Z ORGANAMI ADMINISTRACJI RZĄDOWEJ</t>
  </si>
  <si>
    <t xml:space="preserve">    publicznych.</t>
  </si>
  <si>
    <t>Składki na ubezpieczenie zdrowotne opłacane za osoby pobierające niektóre świadczenia z pomocy społecznej</t>
  </si>
  <si>
    <t>Składki na ubezpieczenie zdrowotne opłacane za osoby 
pobierające niektóre świadczenia z pomocy społecznej</t>
  </si>
  <si>
    <t>Dotacje celowe otrzymane z budżetu państwa na zadania bieżące z zakresu administracji rządowej oraz inne zadania    
zlecone ustawami realizowane przez powiat</t>
  </si>
  <si>
    <t>Opracowania geodezyjne i kartograficzne</t>
  </si>
  <si>
    <t>Zasiłki rodzinne, pielęgnacyjne i wychowawcze</t>
  </si>
  <si>
    <t>Usługi opiekuńcze i specjalistyczne usługi opiekuńcze</t>
  </si>
  <si>
    <t>oraz świadczenia dla osób nie objętych
obowiązkiem ubezpieczenia zdrowotnego</t>
  </si>
  <si>
    <t xml:space="preserve">Zasiłki i pomoc w naturze oraz 
składki na ubezpieczenia społeczne </t>
  </si>
  <si>
    <t xml:space="preserve">Zasiłki i pomoc w naturze oraz składki na ubezpieczenia
społeczne </t>
  </si>
  <si>
    <t xml:space="preserve">Wpłaty z tytułu odpłatnego nabycia prawa własności 
nieruchomości </t>
  </si>
  <si>
    <t>Wpłaty z tytułu odpłatnego nabycia prawa własności 
nieruchomości</t>
  </si>
  <si>
    <t xml:space="preserve">Pozostałe odsetki </t>
  </si>
  <si>
    <t xml:space="preserve">Wpływy z różnych dochodów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</si>
  <si>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</si>
  <si>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</si>
  <si>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Komendy powiatowe Państwowej Straży Pożarnej</t>
  </si>
  <si>
    <t>Szkoły zawodowe</t>
  </si>
  <si>
    <t xml:space="preserve">Zasiłki i pomoc w naturze  oraz 
składki na ubezpieczenia społeczne </t>
  </si>
  <si>
    <t>Pobór podatków, opłat i niepodatkowych
 należności budżetowych</t>
  </si>
  <si>
    <t>Wpływy z innych opłat stanowiących dochody jednostek  
samorządu terytorialnego na podstawie ustaw</t>
  </si>
  <si>
    <t xml:space="preserve">Przedszkola </t>
  </si>
  <si>
    <t xml:space="preserve">Szkoły zawodowe </t>
  </si>
  <si>
    <t>71035</t>
  </si>
  <si>
    <t>Cmentarze</t>
  </si>
  <si>
    <t xml:space="preserve">
754</t>
  </si>
  <si>
    <t>Licea ogólnokształcące</t>
  </si>
  <si>
    <t>Szkolne Schronisko Młodzieżowe</t>
  </si>
  <si>
    <t>Wpływy z tytułu przekształcenia prawa użytkowania wieczystego przysługującego osobom fizycznym w prawo własności</t>
  </si>
  <si>
    <t xml:space="preserve">Subwencje ogólne z budżetu państwa </t>
  </si>
  <si>
    <t>3. Udziały w podatkach stanowiących dochód budżetu państwa</t>
  </si>
  <si>
    <t xml:space="preserve">   e) od działalności gospodarczej osób fizycznych, opłacany w formie karty 
       podatkowej</t>
  </si>
  <si>
    <t>4. Dochody uzyskiwane przez jednostki budżetowe oraz wpłaty
    od zakładów budżetowych i gospodarstw pomocniczych</t>
  </si>
  <si>
    <t>6. Odsetki od środków finansowych Miasta gromadzonych na rachunkach
    bankowych</t>
  </si>
  <si>
    <t>7. Odsetki od nieterminowego regulowania należności, stanowiących dochody
    Miasta</t>
  </si>
  <si>
    <t>8. Inne dochody należne Miastu na podstawie odrębnych przepisów, w tym:</t>
  </si>
  <si>
    <t>RAZEM I+II+III+IV+V</t>
  </si>
  <si>
    <t xml:space="preserve">                                                   Świnoujścia z            2001 r.</t>
  </si>
  <si>
    <t>Dotacje celowe otrzymane z budżetu państwa na inwestycje i zakupy inwestycyjne z zakresu administracji rządowej oraz inne zadania zlecone ustawami realizowane przez powiat</t>
  </si>
  <si>
    <t>Wpływy ze sprzedaży wyrobów i składników majątkowych</t>
  </si>
  <si>
    <t>Urzędy gmin (miast i miast na prawach powiatu)</t>
  </si>
  <si>
    <t>IV. Dotacje celowe z budżetu państwa na zadania z zakresu
      administracji rządowej wykonywane przez:</t>
  </si>
  <si>
    <t>V. Dotacje celowe na zadania bieżące realizowane na podstawie</t>
  </si>
  <si>
    <t xml:space="preserve">     porozumień z organami administracji rządowej przez:</t>
  </si>
  <si>
    <t>Prace geodezyjne i kartograficzne (nieinwestycyjne)</t>
  </si>
  <si>
    <t>Dotacje celowe otrzymane z budżetu państwa na realizację zadań bieżących z zakresu administracji rządowej oraz
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</si>
  <si>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</si>
  <si>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Prace geodezyjne i kartograficzne 
(nieinwestycyjne)</t>
  </si>
  <si>
    <t xml:space="preserve">
71013</t>
  </si>
  <si>
    <t xml:space="preserve">
75023</t>
  </si>
  <si>
    <t xml:space="preserve">   d) inne, w tym:</t>
  </si>
  <si>
    <t xml:space="preserve">       opłaty za zezwolenia na sprzedaż alkoholu</t>
  </si>
  <si>
    <t>75495</t>
  </si>
  <si>
    <t>85495</t>
  </si>
  <si>
    <t xml:space="preserve">Gimnazja </t>
  </si>
  <si>
    <t>Specjalne ośrodki szkolno - wychowawcze</t>
  </si>
  <si>
    <t>Plany zagospodarowania przestrzennego</t>
  </si>
  <si>
    <t xml:space="preserve">Opracowania geodezyjne i kartograficzne </t>
  </si>
  <si>
    <t xml:space="preserve">Różne jednostki obsługi gospodarki
mieszkaniowej </t>
  </si>
  <si>
    <t>Rady gmin (miast i miast na prawach 
powiatu)</t>
  </si>
  <si>
    <t>Urzędy gmin (miast i miast na prawach
powiatu)</t>
  </si>
  <si>
    <t xml:space="preserve">
75022</t>
  </si>
  <si>
    <t>Obsługa papierów wartościowych, 
kredytów i pożyczek jednostek 
samorządu terytorialnego</t>
  </si>
  <si>
    <t xml:space="preserve">
75702</t>
  </si>
  <si>
    <t>Rezerwy ogólne i celowe</t>
  </si>
  <si>
    <t>Szkoły podstawowe specjalne</t>
  </si>
  <si>
    <t>Składki na ubezpieczenie zdrowotne 
opłacane za osoby pobierające niektóre świadczenia z pomocy społecznej</t>
  </si>
  <si>
    <t xml:space="preserve">
85406</t>
  </si>
  <si>
    <t>Internaty i bursy szkolne</t>
  </si>
  <si>
    <t>Oczyszczanie miast i wsi</t>
  </si>
  <si>
    <t>Utrzymanie zieleni w miastach i gminach</t>
  </si>
  <si>
    <t>Biblioteki</t>
  </si>
  <si>
    <t>Muzea</t>
  </si>
  <si>
    <t>Drogi publiczne w miastach na prawach powiatu</t>
  </si>
  <si>
    <t>Lp.</t>
  </si>
  <si>
    <t>2002 r.</t>
  </si>
  <si>
    <t>2003 r.</t>
  </si>
  <si>
    <t>2004 r.</t>
  </si>
  <si>
    <t>2005 r.</t>
  </si>
  <si>
    <t>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</si>
  <si>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</si>
  <si>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</si>
  <si>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</si>
  <si>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</si>
  <si>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</si>
  <si>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</si>
  <si>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</si>
  <si>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</si>
  <si>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</si>
  <si>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</si>
  <si>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</si>
  <si>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1.</t>
  </si>
  <si>
    <t>A. Dochody</t>
  </si>
  <si>
    <t xml:space="preserve">   z tego:</t>
  </si>
  <si>
    <t>2.</t>
  </si>
  <si>
    <t>3.</t>
  </si>
  <si>
    <t>4.</t>
  </si>
  <si>
    <t>5.</t>
  </si>
  <si>
    <t>6.</t>
  </si>
  <si>
    <t>B. Wydatki:</t>
  </si>
  <si>
    <t>7.</t>
  </si>
  <si>
    <t xml:space="preserve">   - wydatki bieżące,</t>
  </si>
  <si>
    <t>8.</t>
  </si>
  <si>
    <t xml:space="preserve">   - wydatki majątkowe.</t>
  </si>
  <si>
    <t>9.</t>
  </si>
  <si>
    <t>10.</t>
  </si>
  <si>
    <t>11.</t>
  </si>
  <si>
    <t>12.</t>
  </si>
  <si>
    <t xml:space="preserve">   1) kredyty bankowe,</t>
  </si>
  <si>
    <t>13.</t>
  </si>
  <si>
    <t xml:space="preserve">   2) pożyczki,</t>
  </si>
  <si>
    <t>14.</t>
  </si>
  <si>
    <t xml:space="preserve">   3) spłaty pożyczek udzielonych,</t>
  </si>
  <si>
    <t>15.</t>
  </si>
  <si>
    <t xml:space="preserve">   4) nadwyżka z lat ubiegłych,</t>
  </si>
  <si>
    <t>16.</t>
  </si>
  <si>
    <t xml:space="preserve">   5) papiery wartościowe,</t>
  </si>
  <si>
    <t>17.</t>
  </si>
  <si>
    <t xml:space="preserve">   6) obligacje j.s.t.,</t>
  </si>
  <si>
    <t>18.</t>
  </si>
  <si>
    <t xml:space="preserve">   7) prywatyzacja majątku j.s.t.,</t>
  </si>
  <si>
    <t>19.</t>
  </si>
  <si>
    <t xml:space="preserve">   8) inne źródła</t>
  </si>
  <si>
    <t>20.</t>
  </si>
  <si>
    <t>21.</t>
  </si>
  <si>
    <t xml:space="preserve">   1) spłaty kredytów,</t>
  </si>
  <si>
    <t>22.</t>
  </si>
  <si>
    <t xml:space="preserve">   2) pożyczki udzielone,</t>
  </si>
  <si>
    <t>23.</t>
  </si>
  <si>
    <t xml:space="preserve">   3) spłaty pożyczek  </t>
  </si>
  <si>
    <t>24.</t>
  </si>
  <si>
    <t xml:space="preserve">   4) wykup papierów wartościowych,</t>
  </si>
  <si>
    <t>25.</t>
  </si>
  <si>
    <t xml:space="preserve">   5) wykup obligacji samorządowych,</t>
  </si>
  <si>
    <t>26.</t>
  </si>
  <si>
    <t xml:space="preserve">   6) inne cele.</t>
  </si>
  <si>
    <t>27.</t>
  </si>
  <si>
    <t>28.</t>
  </si>
  <si>
    <t xml:space="preserve">   1) wyemitowane papiery wartościowe,</t>
  </si>
  <si>
    <t>29.</t>
  </si>
  <si>
    <t xml:space="preserve">   2) zaciągnięte kredyty,</t>
  </si>
  <si>
    <t>30.</t>
  </si>
  <si>
    <t xml:space="preserve">   3) zaciągnięte pożyczki,</t>
  </si>
  <si>
    <t>31.</t>
  </si>
  <si>
    <t xml:space="preserve">   4) przyjęte depozyty,</t>
  </si>
  <si>
    <t>32.</t>
  </si>
  <si>
    <t xml:space="preserve">   5) wymagalne zobowiązania:</t>
  </si>
  <si>
    <t>33.</t>
  </si>
  <si>
    <t xml:space="preserve">      a) jednostek budżetowych,</t>
  </si>
  <si>
    <t>34.</t>
  </si>
  <si>
    <t xml:space="preserve">      b) wynikające z ustaw i orzeczeń 
          sądów,</t>
  </si>
  <si>
    <t>35.</t>
  </si>
  <si>
    <t xml:space="preserve">      c) wynikające z udzielonych 
          poręczeń i gwarancji</t>
  </si>
  <si>
    <t>36.</t>
  </si>
  <si>
    <t xml:space="preserve">      d) wynikające z innych tytułów.</t>
  </si>
  <si>
    <t>37.</t>
  </si>
  <si>
    <t xml:space="preserve">      e) pozostałych jednostek 
          organizacyjnych</t>
  </si>
  <si>
    <t>38.</t>
  </si>
  <si>
    <t>Zakłady opiekuńczo-lecznicze i pielęgnacyjno-opiekuńcze</t>
  </si>
  <si>
    <t>Załącznik nr 1 do uchwały</t>
  </si>
  <si>
    <t xml:space="preserve">                                                                               Załącznik nr 2 do uchwały</t>
  </si>
  <si>
    <t xml:space="preserve">                                                                                Załącznik nr 3 do uchwały</t>
  </si>
  <si>
    <t>Załącznik nr 7 do uchwały</t>
  </si>
  <si>
    <t>Załącznik nr 9 do uchwały</t>
  </si>
  <si>
    <t>Dochody z najmu i dzierżawy składników majątkowych Skarbu Państwa, jednostek samorządu terytorialnego lub innych jednostek zaliczanych do sektora finansów publicznych oraz umów o podobnym charakterze</t>
  </si>
  <si>
    <t>Dochody z najmu i dzierżawy składników majątkowych Skarbu Państwa,  jednostek samorządu terytorialnego lub innych jednostek zaliczanych do sektora finansów publicznych oraz umów o podobnym charakterze</t>
  </si>
  <si>
    <t>01030</t>
  </si>
  <si>
    <t>Izby rolnicze</t>
  </si>
  <si>
    <t>80146</t>
  </si>
  <si>
    <t>Dokształcanie i doskonalenie nauczycieli</t>
  </si>
  <si>
    <t>Ośrodki wsparcia</t>
  </si>
  <si>
    <t>Wpływy z opłat za koncesje i licencje</t>
  </si>
  <si>
    <t>85149</t>
  </si>
  <si>
    <t>Programy polityki zdrowotnej</t>
  </si>
  <si>
    <t>Załącznik nr 11 do uchwały</t>
  </si>
  <si>
    <t>550</t>
  </si>
  <si>
    <t>HOTELE I RESTAURACJE</t>
  </si>
  <si>
    <t>w tys. zł</t>
  </si>
  <si>
    <t>Środki na dofinansowanie własnych inwestycji gmin 
(związków gmin), powiatów (związków powiatów), samorządów województw, pozyskane z innych źródeł</t>
  </si>
  <si>
    <t>3</t>
  </si>
  <si>
    <t>4</t>
  </si>
  <si>
    <t>5</t>
  </si>
  <si>
    <t>6</t>
  </si>
  <si>
    <t>7</t>
  </si>
  <si>
    <t>8</t>
  </si>
  <si>
    <t>D. WYNIK (A-B-C)</t>
  </si>
  <si>
    <t>C. Rozchody ogółem:</t>
  </si>
  <si>
    <t>E. FINANSOWANIE</t>
  </si>
  <si>
    <t>F. UMORZENIE POŻYCZKI</t>
  </si>
  <si>
    <t>G. DŁUG NA KONIEC ROKU</t>
  </si>
  <si>
    <t>H.Wskaźnik długu (poz.23/ poz.1) %</t>
  </si>
  <si>
    <t>I. OBCIĄŻENIE ROCZNE BUDŻETU 
    Z TYTUŁU SPŁATY ZADŁUŻENIA</t>
  </si>
  <si>
    <t>z tego:</t>
  </si>
  <si>
    <t>1) raty kredytów z odsetkami,</t>
  </si>
  <si>
    <t>2) raty pożyczek z odsetkami</t>
  </si>
  <si>
    <t>4) wykup papierów wartościowych
   wyemitowanych przez j.s.t.</t>
  </si>
  <si>
    <t>J. Wskaźnik rocznej spłaty zadłużenia  
    do dochodu (poz. 35/poz.1)%</t>
  </si>
  <si>
    <t>39.</t>
  </si>
  <si>
    <t>40.</t>
  </si>
  <si>
    <t>URZĘDY NACZELNYCH ORGANÓW WŁADZY PAŃSTWOWEJ, KONTROLI I OCHRONY PRAWA ORAZ SĄDOWNICTWA</t>
  </si>
  <si>
    <t xml:space="preserve">
751</t>
  </si>
  <si>
    <t xml:space="preserve">
75101</t>
  </si>
  <si>
    <t>BEZPIECZEŃSTWO PUBLICZNE I OCHRONA PRZECIWPOŻAROWA</t>
  </si>
  <si>
    <t xml:space="preserve">Urzędy naczelnych organów władzy państwowej, kontroli i ochrony prawa    </t>
  </si>
  <si>
    <t>80123</t>
  </si>
  <si>
    <t>Licea profilowane</t>
  </si>
  <si>
    <t>Centra kształcenia ustawicznego 
i praktycznego oraz ośrodki dokształcania zawodowego</t>
  </si>
  <si>
    <t xml:space="preserve">
80140</t>
  </si>
  <si>
    <t xml:space="preserve">
80104</t>
  </si>
  <si>
    <t>Zakłady opiekuńczo - lecznicze 
i pielęgnacyjno - opiekuńcze</t>
  </si>
  <si>
    <t>Gospodarka odpadami</t>
  </si>
  <si>
    <t xml:space="preserve">
85156</t>
  </si>
  <si>
    <t>Składki na ubezpieczenia zdrowotne oraz świadczenia dla osób nie objętych
obowiązkiem ubezpieczenia zdrowotnego</t>
  </si>
  <si>
    <t xml:space="preserve">Prognoza długu publicznego Miasta Świnoujścia </t>
  </si>
  <si>
    <t>85446</t>
  </si>
  <si>
    <t>Specjalne ośrodki szkolno wychowawcze</t>
  </si>
  <si>
    <t>- w tym na wydatki inwestycyjne</t>
  </si>
  <si>
    <t xml:space="preserve">ZWIĄZANE Z REALIZACJĄ ZADAŃ Z ZAKRESU ADMINISTRACJI RZĄDOWEJ </t>
  </si>
  <si>
    <t xml:space="preserve">
400</t>
  </si>
  <si>
    <t>40002</t>
  </si>
  <si>
    <t>Dostarczanie wody</t>
  </si>
  <si>
    <t>WYTWARZANIE I ZAOPATRYWANIE
W ENERGIĘ ELEKTRYCZNĄ, GAZ 
I WODĘ</t>
  </si>
  <si>
    <t>Urzędy naczelnych organów władzy państwowej, kontroli 
i ochrony prawa</t>
  </si>
  <si>
    <t xml:space="preserve">
01008</t>
  </si>
  <si>
    <t>60041</t>
  </si>
  <si>
    <t>Infrastruktura portowa</t>
  </si>
  <si>
    <t>70001</t>
  </si>
  <si>
    <t>Zakłady gospodarki mieszkaniowej</t>
  </si>
  <si>
    <t>Komendy powiatowe Policji</t>
  </si>
  <si>
    <t>Wpływy z opłaty administracyjnej za czynności urzędowe</t>
  </si>
  <si>
    <t>Wpływy  z opłaty administracyjnej za czynności urzędowe</t>
  </si>
  <si>
    <t>Wpływy do budżetu części zysku gospodarstwa pomocniczego</t>
  </si>
  <si>
    <t>3) potencjalne spłaty udzielonych 
    poręczeń z należnymi odsetkami</t>
  </si>
  <si>
    <t xml:space="preserve">   - środki z Ministerstwa Edukacji Narodowej i Sportu </t>
  </si>
  <si>
    <t xml:space="preserve">DOCHODY BUDŻETU MIASTA ŚWINOUJŚCIA NA 2004 ROK </t>
  </si>
  <si>
    <t xml:space="preserve">WYDATKI BUDŻETU MIASTA ŚWINOUJŚCIA NA 2004 ROK </t>
  </si>
  <si>
    <t xml:space="preserve">
2110</t>
  </si>
  <si>
    <t>0690</t>
  </si>
  <si>
    <t>0840</t>
  </si>
  <si>
    <t xml:space="preserve">
2380</t>
  </si>
  <si>
    <t>0470</t>
  </si>
  <si>
    <t xml:space="preserve">
0750</t>
  </si>
  <si>
    <t xml:space="preserve">
0760</t>
  </si>
  <si>
    <t>0770</t>
  </si>
  <si>
    <t>0920</t>
  </si>
  <si>
    <t>0830</t>
  </si>
  <si>
    <t xml:space="preserve">
2010</t>
  </si>
  <si>
    <t xml:space="preserve">
0470</t>
  </si>
  <si>
    <t xml:space="preserve">
0770</t>
  </si>
  <si>
    <t>0750</t>
  </si>
  <si>
    <t xml:space="preserve">
2120</t>
  </si>
  <si>
    <t>0970</t>
  </si>
  <si>
    <t xml:space="preserve">
6410</t>
  </si>
  <si>
    <t>0350</t>
  </si>
  <si>
    <t>0310</t>
  </si>
  <si>
    <t>0320</t>
  </si>
  <si>
    <t>0330</t>
  </si>
  <si>
    <t>0340</t>
  </si>
  <si>
    <t>0500</t>
  </si>
  <si>
    <t>0910</t>
  </si>
  <si>
    <t>0360</t>
  </si>
  <si>
    <t>0370</t>
  </si>
  <si>
    <t>0430</t>
  </si>
  <si>
    <t>0440</t>
  </si>
  <si>
    <t>0410</t>
  </si>
  <si>
    <t>0420</t>
  </si>
  <si>
    <t>0450</t>
  </si>
  <si>
    <t>0480</t>
  </si>
  <si>
    <t>0590</t>
  </si>
  <si>
    <t>0010</t>
  </si>
  <si>
    <t>0020</t>
  </si>
  <si>
    <t>2920</t>
  </si>
  <si>
    <t xml:space="preserve">
2130</t>
  </si>
  <si>
    <t xml:space="preserve">
6290</t>
  </si>
  <si>
    <t>852</t>
  </si>
  <si>
    <t>POMOC SPOŁECZNA</t>
  </si>
  <si>
    <t>85203</t>
  </si>
  <si>
    <t>85213</t>
  </si>
  <si>
    <t xml:space="preserve">
85214</t>
  </si>
  <si>
    <t>85216</t>
  </si>
  <si>
    <t>85219</t>
  </si>
  <si>
    <t>85228</t>
  </si>
  <si>
    <t>POZOSTAŁE ZADANIA W ZAKRESIE POLITYKI SPOŁECZNEJ</t>
  </si>
  <si>
    <t>85201</t>
  </si>
  <si>
    <t>85204</t>
  </si>
  <si>
    <t>85214</t>
  </si>
  <si>
    <t>55097</t>
  </si>
  <si>
    <t xml:space="preserve">
2360</t>
  </si>
  <si>
    <t>75416</t>
  </si>
  <si>
    <t>Straż Miejska</t>
  </si>
  <si>
    <t>0570</t>
  </si>
  <si>
    <t>Grzywny, mandaty i inne kary pieniężne od ludności</t>
  </si>
  <si>
    <t>0460</t>
  </si>
  <si>
    <t>Wpływy z opłaty eksploatacyjnej</t>
  </si>
  <si>
    <t>Część równoważąca subwencji ogólnej dla gmin</t>
  </si>
  <si>
    <t>90020</t>
  </si>
  <si>
    <t>0400</t>
  </si>
  <si>
    <t>Wpływy z opłaty produktowej</t>
  </si>
  <si>
    <t xml:space="preserve">
85213</t>
  </si>
  <si>
    <t>756</t>
  </si>
  <si>
    <t>DOCHODY OD OSÓB PRAWNYCH, OD OSÓB 
FIZYCZNYCH I OD INNYCH JEDNOSTEK NIE 
POSIADAJĄCYCH  OSOBOWOŚCI PRAWNEJ ORAZ WYDATKI ZWIĄZANE Z ICH POBOREM</t>
  </si>
  <si>
    <t>75647</t>
  </si>
  <si>
    <t>85215</t>
  </si>
  <si>
    <t>rozchody</t>
  </si>
  <si>
    <t>85152</t>
  </si>
  <si>
    <t>Zapobieganie i zwalczanie AIDS</t>
  </si>
  <si>
    <t>85153</t>
  </si>
  <si>
    <t>Zwalczanie narkomanii</t>
  </si>
  <si>
    <t>Gospodarstwa pomocnicze</t>
  </si>
  <si>
    <t xml:space="preserve">Wpływy z podatku rolnego, podatku leśnego, podatku od czynności cywilnoprawnych, podatku od spadków i darowizn oraz podatków i opłat lokalnych </t>
  </si>
  <si>
    <t>Składki na ubezpieczenie zdrowotne oraz świadczenia dla osób nieobjętych obowiązkiem ubezpieczenia zdrowotnego</t>
  </si>
  <si>
    <t xml:space="preserve">
2790</t>
  </si>
  <si>
    <t>Środki na utrzymanie rzecznych przepraw promowych oraz budowę, modernizację, utrzymanie, ochronę i zarządzanie drogami krajowymi i wojewódzkimi w granicach miast na prawach powiatu</t>
  </si>
  <si>
    <t>75831</t>
  </si>
  <si>
    <t>75832</t>
  </si>
  <si>
    <t>Melioracje wodne</t>
  </si>
  <si>
    <t xml:space="preserve">
90020</t>
  </si>
  <si>
    <t>Przedszkola</t>
  </si>
  <si>
    <t xml:space="preserve">Wykonanie </t>
  </si>
  <si>
    <t xml:space="preserve">   - równoważąca </t>
  </si>
  <si>
    <t>90006</t>
  </si>
  <si>
    <t>Ochrona gleby i wód podziemnych</t>
  </si>
  <si>
    <t>DOCHODY BUDŻETU MIASTA ŚWINOUJŚCIA</t>
  </si>
  <si>
    <t>ZWIĄZANE Z REALIZACJĄ ZADAŃ WŁASNYCH W 2004 R.</t>
  </si>
  <si>
    <t>DOCHODY BUDŻETU MIASTA ŚWINOUJŚCIA W 2004 ROKU</t>
  </si>
  <si>
    <t>DOCHODY BUDŻETU MIASTA ŚWINOUJŚCIA W ROKU 2004</t>
  </si>
  <si>
    <t>ORAZ INNYCH ZADAŃ ZLECONYCH USTAWAMI W 2004 R.</t>
  </si>
  <si>
    <t xml:space="preserve">DOCHODY BUDŻETU MIASTA ŚWINOUJŚCIA </t>
  </si>
  <si>
    <t xml:space="preserve"> ZWIĄZANE Z REALIZACJĄ ZADAŃ WŁASNYCH</t>
  </si>
  <si>
    <t xml:space="preserve">WYDATKI BUDŻETU MIASTA ŚWINOUJŚCIA </t>
  </si>
  <si>
    <t>Z ORGANAMI ADMINISTRACJI RZĄDOWEJ W 2004 R.</t>
  </si>
  <si>
    <t>WYDATKI BUDŻETU MIASTA ŚWINOUJŚCIA</t>
  </si>
  <si>
    <t>ZWIĄZANE Z REALIZACJĄ GMINNEGO PROGRAMU PROFILAKTYKI I ROZWIĄZYWANIA 
PROBLEMÓW ALKOHOLOWYCH W 2004 R.</t>
  </si>
  <si>
    <t>Wpływy i wydatki związane z gromadzeniem opłat produktowych</t>
  </si>
  <si>
    <t>Wpływy i wydatki związane z gromadzeniem środków z opłat produktowych</t>
  </si>
  <si>
    <t>Dochody jednostek samorządu terytorialnego związane z realizacją zadań z zakresu administracji rządowej oraz innych zadań zleconych ustawami</t>
  </si>
  <si>
    <t>Środki  na utrzymanie rzecznych przepraw promowych oraz budowę, modernizację, utrzymanie, ochronę i zarządzanie drogami krajowymi i wojewódzkimi w granicach miast na prawach powiatu</t>
  </si>
  <si>
    <t>85218</t>
  </si>
  <si>
    <t>1. Plan przychodów i wydatków zakładów budżetowych</t>
  </si>
  <si>
    <t>w zł</t>
  </si>
  <si>
    <t>Przychody:</t>
  </si>
  <si>
    <t>Wydatki:</t>
  </si>
  <si>
    <t>Nazwa podziałki 
klasyfikacji budżetowej</t>
  </si>
  <si>
    <t>Kwota</t>
  </si>
  <si>
    <t>Transport i łączność</t>
  </si>
  <si>
    <t>Lokalny transport zbiorowy</t>
  </si>
  <si>
    <t>Dotacja przedmiotowa z budżetu otrzymana przez 
zakład budżetowy</t>
  </si>
  <si>
    <t>Gospodarka mieszkaniowa</t>
  </si>
  <si>
    <t>Przedszkola miejskie</t>
  </si>
  <si>
    <t>Oświata i wychowanie</t>
  </si>
  <si>
    <t>Dotacja podmiotowa z budżetu otrzymana przez zakład budżetowy</t>
  </si>
  <si>
    <t>Kultura fizyczna i sport</t>
  </si>
  <si>
    <t>Zadania w zakresie kultury fizycznej i sportu</t>
  </si>
  <si>
    <t>Dochody z najmu i dzierżawy składników majątkowych
 Skarbu Państwa,  jednostek samorządu terytorialnego lub innych jednostek zaliczanych do sektora finansów publicznych oraz umów o podobnym charakterze</t>
  </si>
  <si>
    <t>Razem:</t>
  </si>
  <si>
    <t>2650</t>
  </si>
  <si>
    <t>2510</t>
  </si>
  <si>
    <t>2. Plan przychodów i wydatków gospodarstw pomocniczych</t>
  </si>
  <si>
    <t>Hotele i restauracje</t>
  </si>
  <si>
    <t>Gospodarka komunalna i ochrona środowiska</t>
  </si>
  <si>
    <t>3. Plan przychodów i wydatków środków specjalnych jednostek budżetowych</t>
  </si>
  <si>
    <t>Wpływy ze sprzedaży wyrobów i składników
 majątkowych</t>
  </si>
  <si>
    <t xml:space="preserve">Drogi publiczne w miastach na prawach 
powiatu </t>
  </si>
  <si>
    <t>0960</t>
  </si>
  <si>
    <t>Otrzymane spadki, zapisy i darowizny w postaci 
pieniężnej</t>
  </si>
  <si>
    <t>Edukacyjna opieka wychowawcza</t>
  </si>
  <si>
    <t>Specjalne ośrodki szkolno-wychowawcze</t>
  </si>
  <si>
    <t>Plany przychodów i wydatków Gminnego Funduszu Ochrony Środowiska i Gospodarki Wodnej</t>
  </si>
  <si>
    <t>Miasta Świnoujścia na 2004 r.</t>
  </si>
  <si>
    <t>wpływy z różnych opłat</t>
  </si>
  <si>
    <t>Plany przychodów i wydatków Powiatowego Funduszu Ochrony Środowiska i Gospodarki Wodnej</t>
  </si>
  <si>
    <t xml:space="preserve">Plany przychodów i wydatków Powiatowego Funduszu Gospodarki Zasobem </t>
  </si>
  <si>
    <t>Geodezyjnym i Kartograficznym Miasta Świnoujścia na 2004 r.</t>
  </si>
  <si>
    <t>Działalność usługowa</t>
  </si>
  <si>
    <t>Fundusz Gospodarki Zasobem Geodezyjnym 
i Kartograficznym</t>
  </si>
  <si>
    <t>Fundusz Ochrony Środowiska i Gospodarki Wodnej</t>
  </si>
  <si>
    <t xml:space="preserve">                                                                                Załącznik nr 4 do uchwały</t>
  </si>
  <si>
    <t xml:space="preserve">                                                                             Załącznik nr 5 do uchwały</t>
  </si>
  <si>
    <t xml:space="preserve">                                                                               Załącznik nr 6 do uchwały</t>
  </si>
  <si>
    <t>Załącznik nr 10 do uchwały</t>
  </si>
  <si>
    <t xml:space="preserve">   - z rezerwy subwencji ogólnej na rzeczne przeprawy promowe</t>
  </si>
  <si>
    <t>III. Dotacje celowe z budżetu państwa na zadania własne wykonywane 
      przez:</t>
  </si>
  <si>
    <t xml:space="preserve">
853</t>
  </si>
  <si>
    <t xml:space="preserve">
900</t>
  </si>
  <si>
    <t xml:space="preserve">
75411</t>
  </si>
  <si>
    <t>DOCHODY OD OSÓB PRAWNYCH, OD OSÓB FIZYCZNYCH I OD INNYCH JEDNOSTEK NIE POSIADAJĄCYCH  OSOBOWOŚCI PRAWNEJ ORAZ WYDATKI ZWIĄZANE Z ICH POBOREM</t>
  </si>
  <si>
    <t xml:space="preserve">
75647</t>
  </si>
  <si>
    <t>Poradnie psychologiczno - pedagogiczne, w tym poradnie specjalistyczne</t>
  </si>
  <si>
    <t>Zespoły do spraw orzekania o niepełnosprawności</t>
  </si>
  <si>
    <t>Załącznik nr 8 do uchwały</t>
  </si>
  <si>
    <t>Przewidywane wykonanie</t>
  </si>
  <si>
    <t>Pozostałe zadania w zakresie polityki społecznej</t>
  </si>
  <si>
    <t>Zespoły do spraw orzekania
o  niepełnosprawności</t>
  </si>
  <si>
    <t>Zadania w zakresie administracji publicznej</t>
  </si>
  <si>
    <t xml:space="preserve">
85321</t>
  </si>
  <si>
    <t>DOTACJE PRZEDMIOTOWE I PODMIOTOWE BUDŻETU MIASTA ŚWINOUJŚCIA NA 2004 R.
DLA ZAKŁADÓW BUDŻETOWYCH</t>
  </si>
  <si>
    <t>Klasyfikacja</t>
  </si>
  <si>
    <t>Rodzaj dotowanych usług</t>
  </si>
  <si>
    <t>Dotacja do usług lokalnego transportu zbiorowego</t>
  </si>
  <si>
    <t>Dotacja do remontów zasobów mieszkaniowych</t>
  </si>
  <si>
    <t>Dotacja do działalności bieżącej przedszkoli</t>
  </si>
  <si>
    <t>Załącznik nr 16 do uchwały</t>
  </si>
  <si>
    <t xml:space="preserve">                                                                          Załącznik nr 17 do uchwały</t>
  </si>
  <si>
    <t>1. Dotacje na działalność bieżącą instytucji kultury.</t>
  </si>
  <si>
    <t>2. Dotacje celowe na zadania realizowane przez inne jednostki niż samorządu terytorialnego.</t>
  </si>
  <si>
    <t xml:space="preserve">3. Dotacje celowe na zdania zlecone do realizacji podmiotom nie zaliczanym do sektora finansów </t>
  </si>
  <si>
    <t>4. Pozostałe dotacje</t>
  </si>
  <si>
    <t>Zespoły do spraw orzekania o
niepełnosprawności</t>
  </si>
  <si>
    <t>Dotacja na utrzymanie obiektów sportowych</t>
  </si>
  <si>
    <t xml:space="preserve">                         Załącznik nr 12 do uchwały</t>
  </si>
  <si>
    <t>Plany przychodów i wydatków zakładów budżetowych, gospodarstw pomocniczych jednostek budżetowych i środków specjalnych</t>
  </si>
  <si>
    <t xml:space="preserve">                                           Załącznik nr 13 do uchwały</t>
  </si>
  <si>
    <t xml:space="preserve">                                           Załącznik nr 14 do uchwały</t>
  </si>
  <si>
    <t xml:space="preserve">                                           Załącznik nr 15 do uchwały</t>
  </si>
  <si>
    <t>Załącznik nr 18 do uchwały</t>
  </si>
  <si>
    <t>a wydawane zezwolenia na sprzedaż napojów alkoholowych oraz korzystanie z tych zezwoleń w 2004 r.</t>
  </si>
  <si>
    <t>75702</t>
  </si>
  <si>
    <t>Część równoważąca subwencji ogólnej dla powiatów</t>
  </si>
  <si>
    <t>DOCHODY OD OSÓB PRAWNYCH, OD  OSÓB FIZYCZNYCH I OD INNYCH JEDNOSTEK NIE POSIADAJĄCYCH  OSOBOWOŚCI  PRAWNEJ ORAZ WYDATKI ZWIĄZANE Z ICH POBOREM</t>
  </si>
  <si>
    <t>Powiatowe centra pomocy rodzinie</t>
  </si>
  <si>
    <t xml:space="preserve">Nr XX/154/2004  Rady Miasta </t>
  </si>
  <si>
    <t xml:space="preserve">                                                                               Nr XX/154/2004 Rady Miasta</t>
  </si>
  <si>
    <t xml:space="preserve">                                                                                Nr XX/154/2004 Rady Miasta</t>
  </si>
  <si>
    <t xml:space="preserve">                                                                             Nr XX/154/2004 Rady Miasta</t>
  </si>
  <si>
    <t>Nr XX/154/2004 Rady Miasta</t>
  </si>
  <si>
    <t xml:space="preserve">                         Nr XX/154/2004 Rady Miasta</t>
  </si>
  <si>
    <t xml:space="preserve">                                           Nr XX/154/2004 Rady Miasta</t>
  </si>
  <si>
    <t xml:space="preserve">                                           Nr XX/154/2004  Rady Miasta</t>
  </si>
  <si>
    <t xml:space="preserve">                                                                          Nr XX/154/2004 Rady Miasta</t>
  </si>
  <si>
    <t xml:space="preserve">                                           Świnoujścia z 19 lutego 2004 r. </t>
  </si>
  <si>
    <t>Świnoujścia z 19 lutego 2004 r.</t>
  </si>
  <si>
    <t xml:space="preserve">                                                                               Świnoujścia z  19 lutego 2004 r.    </t>
  </si>
  <si>
    <t xml:space="preserve">                                                                                Świnoujścia z 19 lutego 2004 r.  </t>
  </si>
  <si>
    <t xml:space="preserve">                                                                               Świnoujścia z 19 lutego 2004 r. </t>
  </si>
  <si>
    <t xml:space="preserve">Świnoujścia z 19 lutego 2004 r. </t>
  </si>
  <si>
    <t xml:space="preserve">                         Świnoujścia z 19 lutego 2004 r. </t>
  </si>
  <si>
    <t xml:space="preserve">                                           Świnoujścia z 19 lutego 2004 r.</t>
  </si>
  <si>
    <t xml:space="preserve">                                                                          Świnoujścia z 19 lutego 2004 r.</t>
  </si>
  <si>
    <t xml:space="preserve">                                                                             Świnoujścia z 19 lutego 2004 r.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</si>
</sst>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#,##0.0"/>
    <numFmt numFmtId="170" formatCode="_-* #,##0\ _z_ł_-;\-* #,##0\ _z_ł_-;_-* &quot;-&quot;??\ _z_ł_-;_-@_-"/>
    <numFmt numFmtId="171" formatCode="#,##0.00_ ;\-#,##0.00\ "/>
    <numFmt numFmtId="172" formatCode="#,##0.00\ &quot;zł&quot;"/>
    <numFmt numFmtId="173" formatCode="#,##0.000"/>
    <numFmt numFmtId="174" formatCode="#,##0.0000"/>
    <numFmt numFmtId="175" formatCode="#,##0.000_ ;\-#,##0.000\ "/>
    <numFmt numFmtId="176" formatCode="#,##0.0_ ;\-#,##0.0\ "/>
    <numFmt numFmtId="177" formatCode="#,##0.0000_ ;\-#,##0.0000\ 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\ _z_ł_-;\-* #,##0.0\ _z_ł_-;_-* &quot;-&quot;??\ _z_ł_-;_-@_-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0.000000000"/>
  </numFmts>
  <fonts count="21">
    <font>
      <sz val="10"/>
      <name val="Arial CE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Alignment="1" applyProtection="1">
      <alignment/>
      <protection hidden="1"/>
    </xf>
    <xf numFmtId="3" fontId="7" fillId="0" borderId="7" xfId="0" applyNumberFormat="1" applyFont="1" applyBorder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3" fontId="5" fillId="0" borderId="7" xfId="0" applyNumberFormat="1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/>
      <protection hidden="1"/>
    </xf>
    <xf numFmtId="3" fontId="6" fillId="0" borderId="7" xfId="0" applyNumberFormat="1" applyFont="1" applyBorder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3" fontId="5" fillId="0" borderId="7" xfId="0" applyNumberFormat="1" applyFont="1" applyBorder="1" applyAlignment="1" applyProtection="1">
      <alignment/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7" fillId="0" borderId="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3" fontId="5" fillId="0" borderId="14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" xfId="0" applyFont="1" applyBorder="1" applyAlignment="1" applyProtection="1">
      <alignment/>
      <protection hidden="1"/>
    </xf>
    <xf numFmtId="3" fontId="5" fillId="0" borderId="7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3" xfId="0" applyFont="1" applyBorder="1" applyAlignment="1" applyProtection="1">
      <alignment wrapText="1"/>
      <protection hidden="1"/>
    </xf>
    <xf numFmtId="3" fontId="6" fillId="0" borderId="7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5" fillId="0" borderId="3" xfId="0" applyNumberFormat="1" applyFont="1" applyBorder="1" applyAlignment="1" applyProtection="1">
      <alignment/>
      <protection hidden="1"/>
    </xf>
    <xf numFmtId="49" fontId="6" fillId="0" borderId="3" xfId="0" applyNumberFormat="1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 vertical="center"/>
      <protection hidden="1"/>
    </xf>
    <xf numFmtId="3" fontId="6" fillId="0" borderId="8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" fontId="6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9" xfId="0" applyNumberFormat="1" applyFont="1" applyBorder="1" applyAlignment="1" applyProtection="1">
      <alignment horizontal="center"/>
      <protection hidden="1"/>
    </xf>
    <xf numFmtId="49" fontId="5" fillId="0" borderId="4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49" fontId="1" fillId="0" borderId="11" xfId="0" applyNumberFormat="1" applyFont="1" applyBorder="1" applyAlignment="1" applyProtection="1">
      <alignment horizontal="center"/>
      <protection hidden="1"/>
    </xf>
    <xf numFmtId="49" fontId="1" fillId="0" borderId="12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49" fontId="6" fillId="0" borderId="3" xfId="0" applyNumberFormat="1" applyFont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wrapText="1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wrapText="1"/>
      <protection hidden="1"/>
    </xf>
    <xf numFmtId="49" fontId="7" fillId="0" borderId="3" xfId="0" applyNumberFormat="1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49" fontId="7" fillId="0" borderId="1" xfId="0" applyNumberFormat="1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49" fontId="5" fillId="0" borderId="1" xfId="0" applyNumberFormat="1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49" fontId="7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49" fontId="7" fillId="0" borderId="1" xfId="0" applyNumberFormat="1" applyFont="1" applyBorder="1" applyAlignment="1" applyProtection="1">
      <alignment horizont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49" fontId="6" fillId="0" borderId="3" xfId="0" applyNumberFormat="1" applyFont="1" applyBorder="1" applyAlignment="1" applyProtection="1">
      <alignment horizontal="center" vertical="top" wrapText="1"/>
      <protection hidden="1"/>
    </xf>
    <xf numFmtId="49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1" fillId="0" borderId="3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/>
      <protection hidden="1"/>
    </xf>
    <xf numFmtId="49" fontId="2" fillId="0" borderId="12" xfId="0" applyNumberFormat="1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wrapText="1"/>
      <protection hidden="1"/>
    </xf>
    <xf numFmtId="3" fontId="3" fillId="0" borderId="1" xfId="0" applyNumberFormat="1" applyFont="1" applyBorder="1" applyAlignment="1" applyProtection="1">
      <alignment/>
      <protection hidden="1"/>
    </xf>
    <xf numFmtId="3" fontId="3" fillId="0" borderId="7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wrapText="1"/>
      <protection hidden="1"/>
    </xf>
    <xf numFmtId="3" fontId="1" fillId="0" borderId="1" xfId="0" applyNumberFormat="1" applyFont="1" applyBorder="1" applyAlignment="1" applyProtection="1">
      <alignment/>
      <protection hidden="1"/>
    </xf>
    <xf numFmtId="3" fontId="1" fillId="0" borderId="7" xfId="0" applyNumberFormat="1" applyFont="1" applyBorder="1" applyAlignment="1" applyProtection="1">
      <alignment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49" fontId="1" fillId="0" borderId="1" xfId="0" applyNumberFormat="1" applyFont="1" applyBorder="1" applyAlignment="1" applyProtection="1">
      <alignment/>
      <protection hidden="1"/>
    </xf>
    <xf numFmtId="49" fontId="3" fillId="0" borderId="1" xfId="0" applyNumberFormat="1" applyFont="1" applyBorder="1" applyAlignment="1" applyProtection="1">
      <alignment/>
      <protection hidden="1"/>
    </xf>
    <xf numFmtId="49" fontId="3" fillId="0" borderId="3" xfId="0" applyNumberFormat="1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9" fontId="1" fillId="0" borderId="1" xfId="0" applyNumberFormat="1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 wrapText="1"/>
      <protection hidden="1"/>
    </xf>
    <xf numFmtId="49" fontId="1" fillId="0" borderId="3" xfId="0" applyNumberFormat="1" applyFont="1" applyBorder="1" applyAlignment="1" applyProtection="1">
      <alignment horizontal="center" vertical="top" wrapText="1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/>
      <protection hidden="1"/>
    </xf>
    <xf numFmtId="3" fontId="3" fillId="0" borderId="21" xfId="0" applyNumberFormat="1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15" xfId="0" applyNumberFormat="1" applyFont="1" applyBorder="1" applyAlignment="1" applyProtection="1">
      <alignment horizontal="center"/>
      <protection hidden="1"/>
    </xf>
    <xf numFmtId="49" fontId="1" fillId="0" borderId="20" xfId="0" applyNumberFormat="1" applyFont="1" applyBorder="1" applyAlignment="1" applyProtection="1">
      <alignment horizontal="center" vertical="center"/>
      <protection hidden="1"/>
    </xf>
    <xf numFmtId="49" fontId="1" fillId="0" borderId="20" xfId="0" applyNumberFormat="1" applyFont="1" applyBorder="1" applyAlignment="1" applyProtection="1">
      <alignment wrapText="1"/>
      <protection hidden="1"/>
    </xf>
    <xf numFmtId="3" fontId="1" fillId="0" borderId="20" xfId="0" applyNumberFormat="1" applyFont="1" applyBorder="1" applyAlignment="1" applyProtection="1">
      <alignment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/>
      <protection hidden="1"/>
    </xf>
    <xf numFmtId="3" fontId="1" fillId="0" borderId="2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/>
      <protection hidden="1"/>
    </xf>
    <xf numFmtId="3" fontId="9" fillId="0" borderId="7" xfId="0" applyNumberFormat="1" applyFont="1" applyBorder="1" applyAlignment="1" applyProtection="1">
      <alignment/>
      <protection hidden="1"/>
    </xf>
    <xf numFmtId="49" fontId="13" fillId="0" borderId="1" xfId="0" applyNumberFormat="1" applyFont="1" applyBorder="1" applyAlignment="1" applyProtection="1">
      <alignment/>
      <protection hidden="1"/>
    </xf>
    <xf numFmtId="3" fontId="13" fillId="0" borderId="7" xfId="0" applyNumberFormat="1" applyFont="1" applyBorder="1" applyAlignment="1" applyProtection="1">
      <alignment/>
      <protection hidden="1"/>
    </xf>
    <xf numFmtId="49" fontId="9" fillId="0" borderId="1" xfId="0" applyNumberFormat="1" applyFont="1" applyBorder="1" applyAlignment="1" applyProtection="1">
      <alignment/>
      <protection hidden="1"/>
    </xf>
    <xf numFmtId="3" fontId="10" fillId="0" borderId="8" xfId="0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49" fontId="14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5" fillId="0" borderId="11" xfId="0" applyFont="1" applyBorder="1" applyAlignment="1" applyProtection="1">
      <alignment horizontal="center"/>
      <protection hidden="1"/>
    </xf>
    <xf numFmtId="49" fontId="15" fillId="0" borderId="12" xfId="0" applyNumberFormat="1" applyFont="1" applyBorder="1" applyAlignment="1" applyProtection="1">
      <alignment horizontal="center"/>
      <protection hidden="1"/>
    </xf>
    <xf numFmtId="49" fontId="15" fillId="0" borderId="6" xfId="0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49" fontId="6" fillId="0" borderId="21" xfId="0" applyNumberFormat="1" applyFont="1" applyBorder="1" applyAlignment="1" applyProtection="1">
      <alignment/>
      <protection hidden="1"/>
    </xf>
    <xf numFmtId="3" fontId="6" fillId="0" borderId="21" xfId="0" applyNumberFormat="1" applyFont="1" applyBorder="1" applyAlignment="1" applyProtection="1">
      <alignment/>
      <protection hidden="1"/>
    </xf>
    <xf numFmtId="3" fontId="6" fillId="0" borderId="8" xfId="0" applyNumberFormat="1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/>
      <protection hidden="1"/>
    </xf>
    <xf numFmtId="49" fontId="5" fillId="0" borderId="19" xfId="0" applyNumberFormat="1" applyFont="1" applyBorder="1" applyAlignment="1" applyProtection="1">
      <alignment/>
      <protection hidden="1"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3" xfId="0" applyNumberFormat="1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/>
      <protection hidden="1"/>
    </xf>
    <xf numFmtId="49" fontId="5" fillId="0" borderId="17" xfId="0" applyNumberFormat="1" applyFont="1" applyBorder="1" applyAlignment="1" applyProtection="1">
      <alignment/>
      <protection hidden="1"/>
    </xf>
    <xf numFmtId="3" fontId="5" fillId="0" borderId="17" xfId="0" applyNumberFormat="1" applyFont="1" applyBorder="1" applyAlignment="1" applyProtection="1">
      <alignment/>
      <protection hidden="1"/>
    </xf>
    <xf numFmtId="3" fontId="5" fillId="0" borderId="25" xfId="0" applyNumberFormat="1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center"/>
      <protection hidden="1"/>
    </xf>
    <xf numFmtId="49" fontId="5" fillId="0" borderId="18" xfId="0" applyNumberFormat="1" applyFont="1" applyBorder="1" applyAlignment="1" applyProtection="1">
      <alignment/>
      <protection hidden="1"/>
    </xf>
    <xf numFmtId="3" fontId="5" fillId="0" borderId="18" xfId="0" applyNumberFormat="1" applyFont="1" applyBorder="1" applyAlignment="1" applyProtection="1">
      <alignment/>
      <protection hidden="1"/>
    </xf>
    <xf numFmtId="3" fontId="5" fillId="0" borderId="27" xfId="0" applyNumberFormat="1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 vertical="top"/>
      <protection hidden="1"/>
    </xf>
    <xf numFmtId="49" fontId="5" fillId="0" borderId="17" xfId="0" applyNumberFormat="1" applyFont="1" applyBorder="1" applyAlignment="1" applyProtection="1">
      <alignment wrapText="1"/>
      <protection hidden="1"/>
    </xf>
    <xf numFmtId="0" fontId="5" fillId="0" borderId="26" xfId="0" applyFont="1" applyBorder="1" applyAlignment="1" applyProtection="1">
      <alignment horizontal="center" vertical="top"/>
      <protection hidden="1"/>
    </xf>
    <xf numFmtId="49" fontId="5" fillId="0" borderId="18" xfId="0" applyNumberFormat="1" applyFont="1" applyBorder="1" applyAlignment="1" applyProtection="1">
      <alignment wrapText="1"/>
      <protection hidden="1"/>
    </xf>
    <xf numFmtId="169" fontId="6" fillId="0" borderId="21" xfId="0" applyNumberFormat="1" applyFont="1" applyBorder="1" applyAlignment="1" applyProtection="1">
      <alignment/>
      <protection hidden="1"/>
    </xf>
    <xf numFmtId="169" fontId="6" fillId="0" borderId="8" xfId="0" applyNumberFormat="1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49" fontId="3" fillId="0" borderId="21" xfId="0" applyNumberFormat="1" applyFont="1" applyBorder="1" applyAlignment="1" applyProtection="1">
      <alignment wrapText="1"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3" fontId="3" fillId="0" borderId="8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/>
      <protection hidden="1"/>
    </xf>
    <xf numFmtId="49" fontId="1" fillId="0" borderId="19" xfId="0" applyNumberFormat="1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49" fontId="1" fillId="0" borderId="17" xfId="0" applyNumberFormat="1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3" fontId="1" fillId="0" borderId="17" xfId="0" applyNumberFormat="1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3" fontId="1" fillId="0" borderId="25" xfId="0" applyNumberFormat="1" applyFont="1" applyBorder="1" applyAlignment="1" applyProtection="1">
      <alignment/>
      <protection hidden="1"/>
    </xf>
    <xf numFmtId="49" fontId="1" fillId="0" borderId="17" xfId="0" applyNumberFormat="1" applyFont="1" applyBorder="1" applyAlignment="1" applyProtection="1">
      <alignment wrapText="1"/>
      <protection hidden="1"/>
    </xf>
    <xf numFmtId="0" fontId="1" fillId="0" borderId="26" xfId="0" applyFont="1" applyBorder="1" applyAlignment="1" applyProtection="1">
      <alignment horizontal="center"/>
      <protection hidden="1"/>
    </xf>
    <xf numFmtId="49" fontId="1" fillId="0" borderId="18" xfId="0" applyNumberFormat="1" applyFont="1" applyBorder="1" applyAlignment="1" applyProtection="1">
      <alignment wrapText="1"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188" fontId="3" fillId="0" borderId="21" xfId="0" applyNumberFormat="1" applyFont="1" applyBorder="1" applyAlignment="1" applyProtection="1">
      <alignment/>
      <protection hidden="1"/>
    </xf>
    <xf numFmtId="188" fontId="3" fillId="0" borderId="8" xfId="0" applyNumberFormat="1" applyFont="1" applyBorder="1" applyAlignment="1" applyProtection="1">
      <alignment/>
      <protection hidden="1"/>
    </xf>
    <xf numFmtId="49" fontId="6" fillId="0" borderId="3" xfId="0" applyNumberFormat="1" applyFont="1" applyBorder="1" applyAlignment="1" applyProtection="1">
      <alignment horizontal="center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49" fontId="6" fillId="0" borderId="1" xfId="0" applyNumberFormat="1" applyFont="1" applyBorder="1" applyAlignment="1" applyProtection="1">
      <alignment wrapText="1"/>
      <protection hidden="1"/>
    </xf>
    <xf numFmtId="3" fontId="6" fillId="0" borderId="7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wrapText="1"/>
      <protection hidden="1"/>
    </xf>
    <xf numFmtId="3" fontId="5" fillId="0" borderId="7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1" xfId="0" applyNumberFormat="1" applyFont="1" applyFill="1" applyBorder="1" applyAlignment="1" applyProtection="1">
      <alignment horizontal="center"/>
      <protection hidden="1"/>
    </xf>
    <xf numFmtId="49" fontId="7" fillId="0" borderId="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49" fontId="5" fillId="0" borderId="1" xfId="0" applyNumberFormat="1" applyFont="1" applyBorder="1" applyAlignment="1" applyProtection="1">
      <alignment/>
      <protection hidden="1"/>
    </xf>
    <xf numFmtId="49" fontId="7" fillId="0" borderId="3" xfId="0" applyNumberFormat="1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wrapText="1"/>
      <protection hidden="1"/>
    </xf>
    <xf numFmtId="3" fontId="7" fillId="0" borderId="7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wrapText="1"/>
      <protection hidden="1"/>
    </xf>
    <xf numFmtId="3" fontId="3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3" fillId="0" borderId="1" xfId="0" applyNumberFormat="1" applyFont="1" applyFill="1" applyBorder="1" applyAlignment="1" applyProtection="1">
      <alignment/>
      <protection hidden="1"/>
    </xf>
    <xf numFmtId="49" fontId="3" fillId="0" borderId="1" xfId="0" applyNumberFormat="1" applyFont="1" applyBorder="1" applyAlignment="1" applyProtection="1">
      <alignment wrapText="1"/>
      <protection hidden="1"/>
    </xf>
    <xf numFmtId="49" fontId="1" fillId="0" borderId="1" xfId="0" applyNumberFormat="1" applyFont="1" applyBorder="1" applyAlignment="1" applyProtection="1">
      <alignment wrapText="1"/>
      <protection hidden="1"/>
    </xf>
    <xf numFmtId="3" fontId="1" fillId="0" borderId="1" xfId="0" applyNumberFormat="1" applyFont="1" applyFill="1" applyBorder="1" applyAlignment="1" applyProtection="1">
      <alignment/>
      <protection hidden="1"/>
    </xf>
    <xf numFmtId="3" fontId="3" fillId="0" borderId="1" xfId="0" applyNumberFormat="1" applyFont="1" applyFill="1" applyBorder="1" applyAlignment="1" applyProtection="1">
      <alignment/>
      <protection hidden="1"/>
    </xf>
    <xf numFmtId="3" fontId="1" fillId="0" borderId="20" xfId="0" applyNumberFormat="1" applyFont="1" applyFill="1" applyBorder="1" applyAlignment="1" applyProtection="1">
      <alignment/>
      <protection hidden="1"/>
    </xf>
    <xf numFmtId="3" fontId="1" fillId="0" borderId="2" xfId="0" applyNumberFormat="1" applyFont="1" applyFill="1" applyBorder="1" applyAlignment="1" applyProtection="1">
      <alignment/>
      <protection hidden="1"/>
    </xf>
    <xf numFmtId="3" fontId="13" fillId="0" borderId="7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Border="1" applyAlignment="1" applyProtection="1">
      <alignment wrapText="1"/>
      <protection hidden="1"/>
    </xf>
    <xf numFmtId="3" fontId="7" fillId="0" borderId="0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13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 vertical="top" wrapText="1"/>
      <protection hidden="1"/>
    </xf>
    <xf numFmtId="49" fontId="7" fillId="0" borderId="28" xfId="0" applyNumberFormat="1" applyFont="1" applyBorder="1" applyAlignment="1" applyProtection="1">
      <alignment wrapText="1"/>
      <protection hidden="1"/>
    </xf>
    <xf numFmtId="3" fontId="7" fillId="0" borderId="14" xfId="0" applyNumberFormat="1" applyFont="1" applyBorder="1" applyAlignment="1" applyProtection="1">
      <alignment/>
      <protection hidden="1"/>
    </xf>
    <xf numFmtId="49" fontId="1" fillId="0" borderId="16" xfId="0" applyNumberFormat="1" applyFont="1" applyBorder="1" applyAlignment="1" applyProtection="1">
      <alignment horizontal="center"/>
      <protection hidden="1"/>
    </xf>
    <xf numFmtId="49" fontId="1" fillId="0" borderId="21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/>
      <protection hidden="1"/>
    </xf>
    <xf numFmtId="49" fontId="7" fillId="0" borderId="28" xfId="0" applyNumberFormat="1" applyFont="1" applyBorder="1" applyAlignment="1" applyProtection="1">
      <alignment horizontal="center" vertic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 horizontal="center" vertical="top" wrapText="1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49" fontId="7" fillId="0" borderId="28" xfId="0" applyNumberFormat="1" applyFont="1" applyBorder="1" applyAlignment="1" applyProtection="1">
      <alignment horizontal="center" vertical="top" wrapText="1"/>
      <protection hidden="1"/>
    </xf>
    <xf numFmtId="49" fontId="5" fillId="0" borderId="13" xfId="0" applyNumberFormat="1" applyFont="1" applyBorder="1" applyAlignment="1" applyProtection="1">
      <alignment horizontal="center"/>
      <protection hidden="1"/>
    </xf>
    <xf numFmtId="49" fontId="5" fillId="0" borderId="28" xfId="0" applyNumberFormat="1" applyFont="1" applyBorder="1" applyAlignment="1" applyProtection="1">
      <alignment horizontal="center"/>
      <protection hidden="1"/>
    </xf>
    <xf numFmtId="49" fontId="5" fillId="0" borderId="28" xfId="0" applyNumberFormat="1" applyFont="1" applyBorder="1" applyAlignment="1" applyProtection="1">
      <alignment wrapText="1"/>
      <protection hidden="1"/>
    </xf>
    <xf numFmtId="3" fontId="5" fillId="0" borderId="14" xfId="0" applyNumberFormat="1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13" xfId="0" applyNumberFormat="1" applyFont="1" applyBorder="1" applyAlignment="1" applyProtection="1">
      <alignment horizontal="center"/>
      <protection hidden="1"/>
    </xf>
    <xf numFmtId="49" fontId="1" fillId="0" borderId="31" xfId="0" applyNumberFormat="1" applyFont="1" applyBorder="1" applyAlignment="1" applyProtection="1">
      <alignment horizontal="center"/>
      <protection hidden="1"/>
    </xf>
    <xf numFmtId="49" fontId="1" fillId="0" borderId="31" xfId="0" applyNumberFormat="1" applyFont="1" applyBorder="1" applyAlignment="1" applyProtection="1">
      <alignment/>
      <protection hidden="1"/>
    </xf>
    <xf numFmtId="3" fontId="1" fillId="0" borderId="31" xfId="0" applyNumberFormat="1" applyFont="1" applyBorder="1" applyAlignment="1" applyProtection="1">
      <alignment/>
      <protection hidden="1"/>
    </xf>
    <xf numFmtId="3" fontId="1" fillId="0" borderId="32" xfId="0" applyNumberFormat="1" applyFont="1" applyBorder="1" applyAlignment="1" applyProtection="1">
      <alignment/>
      <protection hidden="1"/>
    </xf>
    <xf numFmtId="49" fontId="2" fillId="0" borderId="16" xfId="0" applyNumberFormat="1" applyFont="1" applyBorder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3" fontId="3" fillId="0" borderId="7" xfId="0" applyNumberFormat="1" applyFont="1" applyBorder="1" applyAlignment="1" applyProtection="1">
      <alignment/>
      <protection hidden="1"/>
    </xf>
    <xf numFmtId="49" fontId="1" fillId="0" borderId="28" xfId="0" applyNumberFormat="1" applyFont="1" applyBorder="1" applyAlignment="1" applyProtection="1">
      <alignment horizontal="center" vertical="top" wrapText="1"/>
      <protection hidden="1"/>
    </xf>
    <xf numFmtId="49" fontId="1" fillId="0" borderId="28" xfId="0" applyNumberFormat="1" applyFont="1" applyBorder="1" applyAlignment="1" applyProtection="1">
      <alignment wrapText="1"/>
      <protection hidden="1"/>
    </xf>
    <xf numFmtId="3" fontId="1" fillId="0" borderId="28" xfId="0" applyNumberFormat="1" applyFont="1" applyBorder="1" applyAlignment="1" applyProtection="1">
      <alignment/>
      <protection hidden="1"/>
    </xf>
    <xf numFmtId="3" fontId="1" fillId="0" borderId="14" xfId="0" applyNumberFormat="1" applyFont="1" applyBorder="1" applyAlignment="1" applyProtection="1">
      <alignment/>
      <protection hidden="1"/>
    </xf>
    <xf numFmtId="49" fontId="1" fillId="0" borderId="28" xfId="0" applyNumberFormat="1" applyFont="1" applyBorder="1" applyAlignment="1" applyProtection="1">
      <alignment horizontal="center"/>
      <protection hidden="1"/>
    </xf>
    <xf numFmtId="49" fontId="1" fillId="0" borderId="28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24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3" fontId="10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3" fontId="9" fillId="0" borderId="17" xfId="0" applyNumberFormat="1" applyFont="1" applyBorder="1" applyAlignment="1">
      <alignment vertical="top"/>
    </xf>
    <xf numFmtId="0" fontId="9" fillId="0" borderId="17" xfId="0" applyFont="1" applyBorder="1" applyAlignment="1">
      <alignment vertical="top"/>
    </xf>
    <xf numFmtId="3" fontId="9" fillId="0" borderId="25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49" fontId="9" fillId="0" borderId="18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/>
    </xf>
    <xf numFmtId="49" fontId="9" fillId="0" borderId="1" xfId="0" applyNumberFormat="1" applyFont="1" applyBorder="1" applyAlignment="1" applyProtection="1">
      <alignment wrapText="1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9" fontId="6" fillId="0" borderId="3" xfId="0" applyNumberFormat="1" applyFont="1" applyBorder="1" applyAlignment="1" applyProtection="1">
      <alignment horizontal="center" vertical="top" wrapText="1"/>
      <protection hidden="1"/>
    </xf>
    <xf numFmtId="0" fontId="7" fillId="0" borderId="30" xfId="0" applyFont="1" applyBorder="1" applyAlignment="1" applyProtection="1">
      <alignment horizontal="center" vertical="top" wrapText="1"/>
      <protection hidden="1"/>
    </xf>
    <xf numFmtId="49" fontId="7" fillId="0" borderId="30" xfId="0" applyNumberFormat="1" applyFont="1" applyBorder="1" applyAlignment="1" applyProtection="1">
      <alignment wrapText="1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vertical="top"/>
    </xf>
    <xf numFmtId="3" fontId="9" fillId="0" borderId="25" xfId="0" applyNumberFormat="1" applyFont="1" applyFill="1" applyBorder="1" applyAlignment="1">
      <alignment vertical="top"/>
    </xf>
    <xf numFmtId="49" fontId="2" fillId="0" borderId="34" xfId="0" applyNumberFormat="1" applyFont="1" applyBorder="1" applyAlignment="1" applyProtection="1">
      <alignment horizontal="center"/>
      <protection hidden="1"/>
    </xf>
    <xf numFmtId="49" fontId="3" fillId="0" borderId="15" xfId="0" applyNumberFormat="1" applyFont="1" applyBorder="1" applyAlignment="1" applyProtection="1">
      <alignment horizont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29" xfId="0" applyNumberFormat="1" applyFont="1" applyBorder="1" applyAlignment="1" applyProtection="1">
      <alignment horizontal="center"/>
      <protection hidden="1"/>
    </xf>
    <xf numFmtId="0" fontId="9" fillId="0" borderId="24" xfId="0" applyFont="1" applyFill="1" applyBorder="1" applyAlignment="1">
      <alignment vertical="top"/>
    </xf>
    <xf numFmtId="3" fontId="9" fillId="0" borderId="17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vertical="top"/>
    </xf>
    <xf numFmtId="3" fontId="10" fillId="0" borderId="17" xfId="0" applyNumberFormat="1" applyFont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3" fontId="10" fillId="0" borderId="25" xfId="0" applyNumberFormat="1" applyFont="1" applyBorder="1" applyAlignment="1">
      <alignment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3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49" fontId="9" fillId="0" borderId="19" xfId="0" applyNumberFormat="1" applyFont="1" applyBorder="1" applyAlignment="1">
      <alignment horizontal="center" vertical="top"/>
    </xf>
    <xf numFmtId="3" fontId="9" fillId="0" borderId="19" xfId="0" applyNumberFormat="1" applyFont="1" applyBorder="1" applyAlignment="1">
      <alignment vertical="top"/>
    </xf>
    <xf numFmtId="3" fontId="9" fillId="0" borderId="23" xfId="0" applyNumberFormat="1" applyFont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9" fillId="0" borderId="26" xfId="0" applyFont="1" applyBorder="1" applyAlignment="1">
      <alignment vertical="top"/>
    </xf>
    <xf numFmtId="0" fontId="9" fillId="0" borderId="18" xfId="0" applyFont="1" applyBorder="1" applyAlignment="1">
      <alignment horizontal="left" vertical="top" wrapText="1"/>
    </xf>
    <xf numFmtId="3" fontId="9" fillId="0" borderId="18" xfId="0" applyNumberFormat="1" applyFont="1" applyBorder="1" applyAlignment="1">
      <alignment vertical="top"/>
    </xf>
    <xf numFmtId="0" fontId="9" fillId="0" borderId="18" xfId="0" applyFont="1" applyBorder="1" applyAlignment="1">
      <alignment vertical="top"/>
    </xf>
    <xf numFmtId="3" fontId="9" fillId="0" borderId="27" xfId="0" applyNumberFormat="1" applyFont="1" applyBorder="1" applyAlignment="1">
      <alignment vertical="top"/>
    </xf>
    <xf numFmtId="3" fontId="10" fillId="0" borderId="21" xfId="0" applyNumberFormat="1" applyFont="1" applyBorder="1" applyAlignment="1">
      <alignment vertical="top"/>
    </xf>
    <xf numFmtId="3" fontId="10" fillId="0" borderId="8" xfId="0" applyNumberFormat="1" applyFont="1" applyBorder="1" applyAlignment="1">
      <alignment vertical="top"/>
    </xf>
    <xf numFmtId="0" fontId="10" fillId="0" borderId="22" xfId="0" applyFont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3" fontId="10" fillId="0" borderId="19" xfId="0" applyNumberFormat="1" applyFont="1" applyBorder="1" applyAlignment="1">
      <alignment vertical="top"/>
    </xf>
    <xf numFmtId="0" fontId="10" fillId="0" borderId="19" xfId="0" applyFont="1" applyBorder="1" applyAlignment="1">
      <alignment horizontal="center" vertical="top"/>
    </xf>
    <xf numFmtId="3" fontId="10" fillId="0" borderId="23" xfId="0" applyNumberFormat="1" applyFont="1" applyBorder="1" applyAlignment="1">
      <alignment vertical="top"/>
    </xf>
    <xf numFmtId="49" fontId="10" fillId="0" borderId="19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/>
    </xf>
    <xf numFmtId="3" fontId="10" fillId="0" borderId="19" xfId="0" applyNumberFormat="1" applyFont="1" applyFill="1" applyBorder="1" applyAlignment="1">
      <alignment vertical="top"/>
    </xf>
    <xf numFmtId="3" fontId="10" fillId="0" borderId="23" xfId="0" applyNumberFormat="1" applyFont="1" applyFill="1" applyBorder="1" applyAlignment="1">
      <alignment vertical="top"/>
    </xf>
    <xf numFmtId="0" fontId="9" fillId="0" borderId="17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3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3" fontId="9" fillId="0" borderId="6" xfId="0" applyNumberFormat="1" applyFont="1" applyFill="1" applyBorder="1" applyAlignment="1">
      <alignment vertical="top"/>
    </xf>
    <xf numFmtId="0" fontId="10" fillId="0" borderId="22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3" fontId="10" fillId="0" borderId="35" xfId="0" applyNumberFormat="1" applyFont="1" applyBorder="1" applyAlignment="1">
      <alignment vertical="top"/>
    </xf>
    <xf numFmtId="3" fontId="10" fillId="0" borderId="6" xfId="0" applyNumberFormat="1" applyFont="1" applyBorder="1" applyAlignment="1">
      <alignment vertical="top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top"/>
      <protection hidden="1"/>
    </xf>
    <xf numFmtId="0" fontId="9" fillId="0" borderId="24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0" xfId="18" applyFont="1">
      <alignment/>
      <protection/>
    </xf>
    <xf numFmtId="0" fontId="10" fillId="0" borderId="11" xfId="18" applyFont="1" applyBorder="1">
      <alignment/>
      <protection/>
    </xf>
    <xf numFmtId="0" fontId="10" fillId="0" borderId="12" xfId="18" applyFont="1" applyBorder="1">
      <alignment/>
      <protection/>
    </xf>
    <xf numFmtId="0" fontId="10" fillId="0" borderId="3" xfId="18" applyFont="1" applyBorder="1" applyAlignment="1">
      <alignment horizontal="center"/>
      <protection/>
    </xf>
    <xf numFmtId="0" fontId="10" fillId="0" borderId="1" xfId="18" applyFont="1" applyBorder="1" applyAlignment="1">
      <alignment horizontal="center"/>
      <protection/>
    </xf>
    <xf numFmtId="0" fontId="10" fillId="0" borderId="1" xfId="18" applyFont="1" applyBorder="1">
      <alignment/>
      <protection/>
    </xf>
    <xf numFmtId="0" fontId="10" fillId="0" borderId="7" xfId="18" applyFont="1" applyBorder="1">
      <alignment/>
      <protection/>
    </xf>
    <xf numFmtId="0" fontId="10" fillId="0" borderId="0" xfId="18" applyFont="1">
      <alignment/>
      <protection/>
    </xf>
    <xf numFmtId="0" fontId="9" fillId="0" borderId="3" xfId="18" applyFont="1" applyBorder="1" applyAlignment="1">
      <alignment horizontal="center"/>
      <protection/>
    </xf>
    <xf numFmtId="0" fontId="9" fillId="0" borderId="1" xfId="18" applyFont="1" applyBorder="1" applyAlignment="1">
      <alignment horizontal="center"/>
      <protection/>
    </xf>
    <xf numFmtId="0" fontId="9" fillId="0" borderId="1" xfId="18" applyFont="1" applyBorder="1">
      <alignment/>
      <protection/>
    </xf>
    <xf numFmtId="0" fontId="9" fillId="0" borderId="7" xfId="18" applyFont="1" applyBorder="1">
      <alignment/>
      <protection/>
    </xf>
    <xf numFmtId="0" fontId="9" fillId="0" borderId="22" xfId="18" applyFont="1" applyBorder="1" applyAlignment="1">
      <alignment horizontal="center"/>
      <protection/>
    </xf>
    <xf numFmtId="0" fontId="9" fillId="0" borderId="19" xfId="18" applyFont="1" applyBorder="1" applyAlignment="1">
      <alignment horizontal="center"/>
      <protection/>
    </xf>
    <xf numFmtId="0" fontId="9" fillId="0" borderId="19" xfId="18" applyFont="1" applyBorder="1">
      <alignment/>
      <protection/>
    </xf>
    <xf numFmtId="3" fontId="9" fillId="0" borderId="23" xfId="18" applyNumberFormat="1" applyFont="1" applyBorder="1">
      <alignment/>
      <protection/>
    </xf>
    <xf numFmtId="3" fontId="10" fillId="0" borderId="7" xfId="18" applyNumberFormat="1" applyFont="1" applyBorder="1">
      <alignment/>
      <protection/>
    </xf>
    <xf numFmtId="3" fontId="9" fillId="0" borderId="7" xfId="18" applyNumberFormat="1" applyFont="1" applyBorder="1">
      <alignment/>
      <protection/>
    </xf>
    <xf numFmtId="0" fontId="9" fillId="0" borderId="1" xfId="18" applyFont="1" applyBorder="1" applyAlignment="1">
      <alignment wrapText="1"/>
      <protection/>
    </xf>
    <xf numFmtId="0" fontId="10" fillId="0" borderId="21" xfId="18" applyFont="1" applyBorder="1">
      <alignment/>
      <protection/>
    </xf>
    <xf numFmtId="3" fontId="10" fillId="0" borderId="8" xfId="18" applyNumberFormat="1" applyFont="1" applyBorder="1">
      <alignment/>
      <protection/>
    </xf>
    <xf numFmtId="3" fontId="9" fillId="0" borderId="0" xfId="18" applyNumberFormat="1" applyFont="1">
      <alignment/>
      <protection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49" fontId="9" fillId="0" borderId="1" xfId="0" applyNumberFormat="1" applyFont="1" applyBorder="1" applyAlignment="1" applyProtection="1">
      <alignment/>
      <protection hidden="1"/>
    </xf>
    <xf numFmtId="3" fontId="9" fillId="0" borderId="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49" fontId="7" fillId="0" borderId="3" xfId="0" applyNumberFormat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vertical="center" wrapText="1"/>
      <protection hidden="1"/>
    </xf>
    <xf numFmtId="3" fontId="7" fillId="0" borderId="7" xfId="0" applyNumberFormat="1" applyFont="1" applyBorder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vertical="center"/>
      <protection hidden="1"/>
    </xf>
    <xf numFmtId="3" fontId="1" fillId="0" borderId="1" xfId="0" applyNumberFormat="1" applyFont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7" xfId="0" applyNumberFormat="1" applyFon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7" xfId="0" applyNumberFormat="1" applyFont="1" applyBorder="1" applyAlignment="1" applyProtection="1">
      <alignment vertical="center"/>
      <protection hidden="1"/>
    </xf>
    <xf numFmtId="49" fontId="3" fillId="0" borderId="3" xfId="0" applyNumberFormat="1" applyFont="1" applyBorder="1" applyAlignment="1" applyProtection="1">
      <alignment horizontal="center" vertical="top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49" fontId="3" fillId="0" borderId="34" xfId="0" applyNumberFormat="1" applyFont="1" applyBorder="1" applyAlignment="1" applyProtection="1">
      <alignment horizontal="center" vertical="center"/>
      <protection hidden="1"/>
    </xf>
    <xf numFmtId="49" fontId="3" fillId="0" borderId="36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 vertical="center"/>
      <protection hidden="1"/>
    </xf>
    <xf numFmtId="49" fontId="6" fillId="0" borderId="36" xfId="0" applyNumberFormat="1" applyFont="1" applyBorder="1" applyAlignment="1" applyProtection="1">
      <alignment horizontal="center" vertical="center"/>
      <protection hidden="1"/>
    </xf>
    <xf numFmtId="49" fontId="6" fillId="0" borderId="37" xfId="0" applyNumberFormat="1" applyFont="1" applyBorder="1" applyAlignment="1" applyProtection="1">
      <alignment horizontal="center" vertical="center"/>
      <protection hidden="1"/>
    </xf>
    <xf numFmtId="49" fontId="6" fillId="0" borderId="3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49" fontId="3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3" fontId="10" fillId="0" borderId="42" xfId="0" applyNumberFormat="1" applyFont="1" applyBorder="1" applyAlignment="1">
      <alignment horizontal="left" vertical="top"/>
    </xf>
    <xf numFmtId="3" fontId="10" fillId="0" borderId="36" xfId="0" applyNumberFormat="1" applyFont="1" applyBorder="1" applyAlignment="1">
      <alignment horizontal="left" vertical="top"/>
    </xf>
    <xf numFmtId="3" fontId="10" fillId="0" borderId="37" xfId="0" applyNumberFormat="1" applyFont="1" applyBorder="1" applyAlignment="1">
      <alignment horizontal="left" vertical="top"/>
    </xf>
    <xf numFmtId="0" fontId="13" fillId="0" borderId="43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46" xfId="0" applyFont="1" applyBorder="1" applyAlignment="1">
      <alignment horizontal="center" vertical="top"/>
    </xf>
    <xf numFmtId="0" fontId="13" fillId="0" borderId="40" xfId="0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49" fontId="13" fillId="0" borderId="43" xfId="0" applyNumberFormat="1" applyFont="1" applyBorder="1" applyAlignment="1">
      <alignment horizontal="center" vertical="top"/>
    </xf>
    <xf numFmtId="49" fontId="13" fillId="0" borderId="44" xfId="0" applyNumberFormat="1" applyFont="1" applyBorder="1" applyAlignment="1">
      <alignment horizontal="center" vertical="top"/>
    </xf>
    <xf numFmtId="49" fontId="13" fillId="0" borderId="45" xfId="0" applyNumberFormat="1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0" fillId="0" borderId="48" xfId="0" applyNumberFormat="1" applyFont="1" applyBorder="1" applyAlignment="1">
      <alignment horizontal="left" vertical="top"/>
    </xf>
    <xf numFmtId="49" fontId="10" fillId="0" borderId="49" xfId="0" applyNumberFormat="1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16" xfId="18" applyFont="1" applyBorder="1" applyAlignment="1">
      <alignment horizontal="center"/>
      <protection/>
    </xf>
    <xf numFmtId="0" fontId="10" fillId="0" borderId="21" xfId="18" applyFont="1" applyBorder="1" applyAlignment="1">
      <alignment horizontal="center"/>
      <protection/>
    </xf>
    <xf numFmtId="0" fontId="10" fillId="0" borderId="0" xfId="18" applyFont="1" applyAlignment="1">
      <alignment horizontal="center" wrapText="1"/>
      <protection/>
    </xf>
    <xf numFmtId="0" fontId="10" fillId="0" borderId="9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 vertical="center"/>
      <protection/>
    </xf>
    <xf numFmtId="0" fontId="10" fillId="0" borderId="12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 vertical="center"/>
      <protection hidden="1"/>
    </xf>
    <xf numFmtId="49" fontId="10" fillId="0" borderId="19" xfId="0" applyNumberFormat="1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</cellXfs>
  <cellStyles count="9">
    <cellStyle name="Normal" xfId="0"/>
    <cellStyle name="Comma" xfId="15"/>
    <cellStyle name="Comma [0]" xfId="16"/>
    <cellStyle name="Hyperlink" xfId="17"/>
    <cellStyle name="Normalny_dotacj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view="pageBreakPreview" zoomScaleSheetLayoutView="100" workbookViewId="0" topLeftCell="A13">
      <selection activeCell="B18" sqref="B18"/>
    </sheetView>
  </sheetViews>
  <sheetFormatPr defaultColWidth="9.00390625" defaultRowHeight="12.75"/>
  <cols>
    <col min="1" max="1" width="56.00390625" style="43" customWidth="1"/>
    <col min="2" max="2" width="24.00390625" style="43" customWidth="1"/>
    <col min="3" max="16384" width="9.125" style="43" customWidth="1"/>
  </cols>
  <sheetData>
    <row r="1" spans="1:2" ht="12.75">
      <c r="A1" s="40"/>
      <c r="B1" s="42" t="s">
        <v>409</v>
      </c>
    </row>
    <row r="2" spans="1:2" ht="12.75">
      <c r="A2" s="40"/>
      <c r="B2" s="44" t="s">
        <v>670</v>
      </c>
    </row>
    <row r="3" spans="1:2" ht="12.75">
      <c r="A3" s="40"/>
      <c r="B3" s="44" t="s">
        <v>680</v>
      </c>
    </row>
    <row r="4" spans="1:2" ht="12">
      <c r="A4" s="40"/>
      <c r="B4" s="40"/>
    </row>
    <row r="5" spans="1:2" ht="12">
      <c r="A5" s="40"/>
      <c r="B5" s="40"/>
    </row>
    <row r="6" spans="1:2" ht="23.25" customHeight="1">
      <c r="A6" s="40"/>
      <c r="B6" s="40"/>
    </row>
    <row r="8" spans="1:2" s="46" customFormat="1" ht="12">
      <c r="A8" s="523" t="s">
        <v>574</v>
      </c>
      <c r="B8" s="523"/>
    </row>
    <row r="9" spans="1:2" s="46" customFormat="1" ht="12">
      <c r="A9" s="523" t="s">
        <v>26</v>
      </c>
      <c r="B9" s="523"/>
    </row>
    <row r="10" spans="1:2" s="46" customFormat="1" ht="12">
      <c r="A10" s="45"/>
      <c r="B10" s="45"/>
    </row>
    <row r="11" s="46" customFormat="1" ht="12.75" thickBot="1"/>
    <row r="12" spans="1:2" ht="12">
      <c r="A12" s="47" t="s">
        <v>27</v>
      </c>
      <c r="B12" s="48" t="s">
        <v>22</v>
      </c>
    </row>
    <row r="13" spans="1:2" s="51" customFormat="1" ht="12.75" thickBot="1">
      <c r="A13" s="49">
        <v>1</v>
      </c>
      <c r="B13" s="50">
        <v>2</v>
      </c>
    </row>
    <row r="14" spans="1:2" s="51" customFormat="1" ht="19.5" customHeight="1">
      <c r="A14" s="52"/>
      <c r="B14" s="53"/>
    </row>
    <row r="15" spans="1:2" ht="12">
      <c r="A15" s="54" t="s">
        <v>218</v>
      </c>
      <c r="B15" s="55">
        <f>SUM(B17,B27,B34,B38,B40,B42,B44,B46)</f>
        <v>65997908</v>
      </c>
    </row>
    <row r="16" spans="1:2" ht="12">
      <c r="A16" s="56"/>
      <c r="B16" s="57"/>
    </row>
    <row r="17" spans="1:2" ht="12">
      <c r="A17" s="56" t="s">
        <v>28</v>
      </c>
      <c r="B17" s="57">
        <f>SUM(B18:B25)</f>
        <v>19239326</v>
      </c>
    </row>
    <row r="18" spans="1:2" ht="12">
      <c r="A18" s="56" t="s">
        <v>29</v>
      </c>
      <c r="B18" s="57">
        <f>'zał.nr3'!E48</f>
        <v>17100000</v>
      </c>
    </row>
    <row r="19" spans="1:2" ht="12">
      <c r="A19" s="56" t="s">
        <v>30</v>
      </c>
      <c r="B19" s="57">
        <f>'zał.nr3'!E49</f>
        <v>45206</v>
      </c>
    </row>
    <row r="20" spans="1:2" ht="12">
      <c r="A20" s="56" t="s">
        <v>31</v>
      </c>
      <c r="B20" s="57">
        <f>'zał.nr3'!E50</f>
        <v>42120</v>
      </c>
    </row>
    <row r="21" spans="1:2" ht="12">
      <c r="A21" s="56" t="s">
        <v>32</v>
      </c>
      <c r="B21" s="57">
        <f>'zał.nr3'!E51</f>
        <v>150000</v>
      </c>
    </row>
    <row r="22" spans="1:2" ht="24">
      <c r="A22" s="58" t="s">
        <v>281</v>
      </c>
      <c r="B22" s="57">
        <f>'zał.nr3'!E46</f>
        <v>380000</v>
      </c>
    </row>
    <row r="23" spans="1:2" ht="12">
      <c r="A23" s="56" t="s">
        <v>33</v>
      </c>
      <c r="B23" s="57">
        <f>'zał.nr3'!E52</f>
        <v>280000</v>
      </c>
    </row>
    <row r="24" spans="1:2" ht="12">
      <c r="A24" s="56" t="s">
        <v>213</v>
      </c>
      <c r="B24" s="57">
        <f>'zał.nr3'!E53</f>
        <v>42000</v>
      </c>
    </row>
    <row r="25" spans="1:2" ht="12">
      <c r="A25" s="56" t="s">
        <v>214</v>
      </c>
      <c r="B25" s="57">
        <f>'zał.nr3'!E56</f>
        <v>1200000</v>
      </c>
    </row>
    <row r="26" spans="1:2" ht="12">
      <c r="A26" s="56"/>
      <c r="B26" s="57"/>
    </row>
    <row r="27" spans="1:2" ht="12">
      <c r="A27" s="56" t="s">
        <v>34</v>
      </c>
      <c r="B27" s="57">
        <f>SUM(B28:B31)</f>
        <v>3393000</v>
      </c>
    </row>
    <row r="28" spans="1:2" ht="12">
      <c r="A28" s="56" t="s">
        <v>36</v>
      </c>
      <c r="B28" s="57">
        <f>'zał.nr3'!E59</f>
        <v>498000</v>
      </c>
    </row>
    <row r="29" spans="1:2" ht="12">
      <c r="A29" s="56" t="s">
        <v>39</v>
      </c>
      <c r="B29" s="57">
        <f>'zał.nr3'!E54</f>
        <v>630000</v>
      </c>
    </row>
    <row r="30" spans="1:2" ht="12">
      <c r="A30" s="56" t="s">
        <v>40</v>
      </c>
      <c r="B30" s="57">
        <f>'zał.nr3'!E55</f>
        <v>1000000</v>
      </c>
    </row>
    <row r="31" spans="1:2" ht="12">
      <c r="A31" s="56" t="s">
        <v>300</v>
      </c>
      <c r="B31" s="57">
        <f>SUM('zał.nr3'!E60,'zał.nr3'!E65,'zał.nr3'!E67,'zał.nr3'!E68)+'zał.nr3'!E36+'zał.nr3'!E66+'zał.nr3'!E97</f>
        <v>1265000</v>
      </c>
    </row>
    <row r="32" spans="1:2" s="60" customFormat="1" ht="12">
      <c r="A32" s="59" t="s">
        <v>301</v>
      </c>
      <c r="B32" s="41">
        <f>'zał.nr2'!E93</f>
        <v>650000</v>
      </c>
    </row>
    <row r="33" spans="1:2" ht="12">
      <c r="A33" s="56"/>
      <c r="B33" s="57"/>
    </row>
    <row r="34" spans="1:2" ht="12">
      <c r="A34" s="58" t="s">
        <v>280</v>
      </c>
      <c r="B34" s="57">
        <f>SUM(B35:B36)</f>
        <v>16940282</v>
      </c>
    </row>
    <row r="35" spans="1:2" ht="12">
      <c r="A35" s="56" t="s">
        <v>38</v>
      </c>
      <c r="B35" s="57">
        <f>'zał.nr3'!E70+'zał.nr3'!E73</f>
        <v>16635682</v>
      </c>
    </row>
    <row r="36" spans="1:2" ht="12">
      <c r="A36" s="56" t="s">
        <v>37</v>
      </c>
      <c r="B36" s="57">
        <f>'zał.nr3'!E71+'zał.nr3'!E74</f>
        <v>304600</v>
      </c>
    </row>
    <row r="37" spans="1:2" ht="12">
      <c r="A37" s="56"/>
      <c r="B37" s="57"/>
    </row>
    <row r="38" spans="1:2" ht="24">
      <c r="A38" s="58" t="s">
        <v>282</v>
      </c>
      <c r="B38" s="57">
        <f>'zał.nr3'!E16</f>
        <v>60000</v>
      </c>
    </row>
    <row r="39" spans="1:2" ht="12">
      <c r="A39" s="56"/>
      <c r="B39" s="57"/>
    </row>
    <row r="40" spans="1:2" ht="12">
      <c r="A40" s="56" t="s">
        <v>41</v>
      </c>
      <c r="B40" s="57">
        <f>SUM('zał.nr3'!E13,'zał.nr3'!E19,'zał.nr3'!E20,'zał.nr3'!E21,'zał.nr3'!E22,'zał.nr3'!E29,'zał.nr3'!E37)+'zał.nr3'!E99</f>
        <v>17880782</v>
      </c>
    </row>
    <row r="41" spans="1:2" ht="12">
      <c r="A41" s="56"/>
      <c r="B41" s="57"/>
    </row>
    <row r="42" spans="1:2" ht="24">
      <c r="A42" s="58" t="s">
        <v>283</v>
      </c>
      <c r="B42" s="57">
        <f>'zał.nr3'!E80</f>
        <v>105000</v>
      </c>
    </row>
    <row r="43" spans="1:2" ht="12">
      <c r="A43" s="56" t="s">
        <v>35</v>
      </c>
      <c r="B43" s="57"/>
    </row>
    <row r="44" spans="1:2" ht="24">
      <c r="A44" s="58" t="s">
        <v>284</v>
      </c>
      <c r="B44" s="57">
        <f>SUM('zał.nr3'!E23,'zał.nr3'!E57,)</f>
        <v>260000</v>
      </c>
    </row>
    <row r="45" spans="1:2" ht="12">
      <c r="A45" s="56"/>
      <c r="B45" s="57"/>
    </row>
    <row r="46" spans="1:2" ht="12">
      <c r="A46" s="58" t="s">
        <v>285</v>
      </c>
      <c r="B46" s="57">
        <f>SUM('zał.nr3'!E26,'zał.nr3'!E40,'zał.nr3'!E90,'zał.nr3'!E100)+'zał.nr3'!E103+'zał.nr3'!E12+'zał.nr3'!E30+'zał.nr3'!E38+'zał.nr3'!E43</f>
        <v>8119518</v>
      </c>
    </row>
    <row r="47" spans="1:2" s="60" customFormat="1" ht="12">
      <c r="A47" s="59" t="s">
        <v>223</v>
      </c>
      <c r="B47" s="41">
        <v>7079518</v>
      </c>
    </row>
    <row r="48" spans="1:2" s="60" customFormat="1" ht="12">
      <c r="A48" s="59" t="s">
        <v>483</v>
      </c>
      <c r="B48" s="41">
        <f>'zał.nr2'!E150</f>
        <v>63000</v>
      </c>
    </row>
    <row r="49" spans="1:2" ht="22.5" customHeight="1" thickBot="1">
      <c r="A49" s="61"/>
      <c r="B49" s="62"/>
    </row>
    <row r="50" s="63" customFormat="1" ht="12"/>
    <row r="51" s="63" customFormat="1" ht="12.75" thickBot="1"/>
    <row r="52" spans="1:2" ht="12">
      <c r="A52" s="47" t="s">
        <v>27</v>
      </c>
      <c r="B52" s="48" t="s">
        <v>22</v>
      </c>
    </row>
    <row r="53" spans="1:2" s="51" customFormat="1" ht="12.75" thickBot="1">
      <c r="A53" s="49">
        <v>1</v>
      </c>
      <c r="B53" s="50">
        <v>2</v>
      </c>
    </row>
    <row r="54" spans="1:2" ht="12">
      <c r="A54" s="56"/>
      <c r="B54" s="57"/>
    </row>
    <row r="55" spans="1:2" s="46" customFormat="1" ht="12">
      <c r="A55" s="54" t="s">
        <v>43</v>
      </c>
      <c r="B55" s="55">
        <f>SUM(B57:B60)</f>
        <v>43996140</v>
      </c>
    </row>
    <row r="56" spans="1:2" ht="4.5" customHeight="1">
      <c r="A56" s="56"/>
      <c r="B56" s="57"/>
    </row>
    <row r="57" spans="1:2" ht="12">
      <c r="A57" s="56" t="s">
        <v>42</v>
      </c>
      <c r="B57" s="57">
        <f>'zał.nr3'!E76</f>
        <v>23926759</v>
      </c>
    </row>
    <row r="58" spans="1:2" s="66" customFormat="1" ht="12">
      <c r="A58" s="64" t="s">
        <v>630</v>
      </c>
      <c r="B58" s="65">
        <f>'zał.nr3'!E84</f>
        <v>19314000</v>
      </c>
    </row>
    <row r="59" spans="1:2" s="66" customFormat="1" ht="12.75" customHeight="1">
      <c r="A59" s="64" t="s">
        <v>569</v>
      </c>
      <c r="B59" s="65">
        <f>'zał.nr2'!E107+'zał.nr2'!E110</f>
        <v>755381</v>
      </c>
    </row>
    <row r="60" spans="1:2" s="66" customFormat="1" ht="12">
      <c r="A60" s="64"/>
      <c r="B60" s="65"/>
    </row>
    <row r="61" spans="1:2" s="66" customFormat="1" ht="12">
      <c r="A61" s="64"/>
      <c r="B61" s="65"/>
    </row>
    <row r="62" spans="1:2" s="46" customFormat="1" ht="24">
      <c r="A62" s="67" t="s">
        <v>631</v>
      </c>
      <c r="B62" s="55">
        <f>B63</f>
        <v>18000</v>
      </c>
    </row>
    <row r="63" spans="1:2" ht="12">
      <c r="A63" s="56" t="s">
        <v>44</v>
      </c>
      <c r="B63" s="57">
        <f>SUM('zał.nr3'!E88)</f>
        <v>18000</v>
      </c>
    </row>
    <row r="64" spans="1:2" s="66" customFormat="1" ht="12">
      <c r="A64" s="64"/>
      <c r="B64" s="65"/>
    </row>
    <row r="65" spans="1:2" s="69" customFormat="1" ht="24">
      <c r="A65" s="67" t="s">
        <v>291</v>
      </c>
      <c r="B65" s="68">
        <f>SUM(B67:B68)</f>
        <v>6690905</v>
      </c>
    </row>
    <row r="66" spans="1:2" s="66" customFormat="1" ht="5.25" customHeight="1">
      <c r="A66" s="64"/>
      <c r="B66" s="65"/>
    </row>
    <row r="67" spans="1:2" ht="12">
      <c r="A67" s="56" t="s">
        <v>224</v>
      </c>
      <c r="B67" s="57">
        <f>SUM('zał.nr5'!E25,'zał.nr5'!E41,'zał.nr5'!E50,'zał.nr5'!E56,'zał.nr5'!E58,'zał.nr5'!E61,'zał.nr5'!E63,)+'zał.nr2'!E60+'zał.nr5'!E48</f>
        <v>2196905</v>
      </c>
    </row>
    <row r="68" spans="1:2" ht="12">
      <c r="A68" s="70" t="s">
        <v>44</v>
      </c>
      <c r="B68" s="57">
        <f>SUM('zał.nr5'!E66,'zał.nr5'!E59,'zał.nr5'!E45,'zał.nr5'!E39,'zał.nr5'!E38,'zał.nr5'!E28,'zał.nr5'!E22,'zał.nr5'!E20,'zał.nr5'!E18)+'zał.nr5'!E15+'zał.nr5'!E26+'zał.nr5'!E42</f>
        <v>4494000</v>
      </c>
    </row>
    <row r="69" spans="1:2" ht="12">
      <c r="A69" s="70"/>
      <c r="B69" s="57"/>
    </row>
    <row r="70" spans="1:2" s="46" customFormat="1" ht="12">
      <c r="A70" s="71" t="s">
        <v>292</v>
      </c>
      <c r="B70" s="55"/>
    </row>
    <row r="71" spans="1:2" s="46" customFormat="1" ht="12">
      <c r="A71" s="72" t="s">
        <v>293</v>
      </c>
      <c r="B71" s="55">
        <f>B73</f>
        <v>3000</v>
      </c>
    </row>
    <row r="72" spans="1:2" s="46" customFormat="1" ht="5.25" customHeight="1">
      <c r="A72" s="72"/>
      <c r="B72" s="55"/>
    </row>
    <row r="73" spans="1:2" ht="12">
      <c r="A73" s="73" t="s">
        <v>44</v>
      </c>
      <c r="B73" s="57">
        <f>'zał.nr6'!E14</f>
        <v>3000</v>
      </c>
    </row>
    <row r="74" spans="1:2" ht="12.75" thickBot="1">
      <c r="A74" s="56"/>
      <c r="B74" s="57"/>
    </row>
    <row r="75" spans="1:2" s="76" customFormat="1" ht="23.25" customHeight="1" thickBot="1">
      <c r="A75" s="74" t="s">
        <v>286</v>
      </c>
      <c r="B75" s="75">
        <f>SUM(B65,B64,B62,B55,B15)+B71</f>
        <v>116705953</v>
      </c>
    </row>
    <row r="76" ht="12">
      <c r="B76" s="289">
        <f>'zał.nr2'!E154</f>
        <v>0</v>
      </c>
    </row>
    <row r="77" ht="12">
      <c r="B77" s="289">
        <f>B76-B75</f>
        <v>-116705953</v>
      </c>
    </row>
    <row r="78" spans="1:2" ht="12">
      <c r="A78" s="63"/>
      <c r="B78" s="77"/>
    </row>
    <row r="120" s="51" customFormat="1" ht="12"/>
    <row r="121" s="51" customFormat="1" ht="12.75" customHeight="1"/>
    <row r="176" s="51" customFormat="1" ht="12"/>
    <row r="177" s="51" customFormat="1" ht="12.75" customHeight="1"/>
  </sheetData>
  <sheetProtection password="CF53" sheet="1" objects="1" scenarios="1"/>
  <mergeCells count="2">
    <mergeCell ref="A9:B9"/>
    <mergeCell ref="A8:B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workbookViewId="0" topLeftCell="A13">
      <selection activeCell="G3" sqref="G3"/>
    </sheetView>
  </sheetViews>
  <sheetFormatPr defaultColWidth="9.00390625" defaultRowHeight="12.75"/>
  <cols>
    <col min="1" max="1" width="4.625" style="177" customWidth="1"/>
    <col min="2" max="2" width="6.625" style="177" customWidth="1"/>
    <col min="3" max="3" width="27.875" style="140" customWidth="1"/>
    <col min="4" max="4" width="9.875" style="140" customWidth="1"/>
    <col min="5" max="6" width="8.625" style="140" customWidth="1"/>
    <col min="7" max="7" width="8.125" style="140" customWidth="1"/>
    <col min="8" max="8" width="8.00390625" style="140" customWidth="1"/>
    <col min="9" max="9" width="7.875" style="140" customWidth="1"/>
    <col min="10" max="10" width="8.625" style="140" customWidth="1"/>
    <col min="11" max="16384" width="9.125" style="140" customWidth="1"/>
  </cols>
  <sheetData>
    <row r="1" spans="1:7" s="44" customFormat="1" ht="12.75">
      <c r="A1" s="133"/>
      <c r="B1" s="133"/>
      <c r="G1" s="44" t="s">
        <v>629</v>
      </c>
    </row>
    <row r="2" spans="1:7" s="44" customFormat="1" ht="12.75">
      <c r="A2" s="133"/>
      <c r="B2" s="133"/>
      <c r="G2" s="44" t="s">
        <v>674</v>
      </c>
    </row>
    <row r="3" spans="1:7" s="44" customFormat="1" ht="12.75">
      <c r="A3" s="133"/>
      <c r="B3" s="133"/>
      <c r="G3" s="44" t="s">
        <v>684</v>
      </c>
    </row>
    <row r="4" spans="1:2" s="44" customFormat="1" ht="12.75">
      <c r="A4" s="133"/>
      <c r="B4" s="133"/>
    </row>
    <row r="5" spans="1:2" s="44" customFormat="1" ht="12.75">
      <c r="A5" s="133"/>
      <c r="B5" s="133"/>
    </row>
    <row r="6" spans="1:10" s="135" customFormat="1" ht="12.75">
      <c r="A6" s="533" t="s">
        <v>579</v>
      </c>
      <c r="B6" s="533"/>
      <c r="C6" s="533"/>
      <c r="D6" s="533"/>
      <c r="E6" s="533"/>
      <c r="F6" s="533"/>
      <c r="G6" s="533"/>
      <c r="H6" s="533"/>
      <c r="I6" s="533"/>
      <c r="J6" s="533"/>
    </row>
    <row r="7" spans="1:10" s="135" customFormat="1" ht="12.75">
      <c r="A7" s="530" t="s">
        <v>20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0" s="135" customFormat="1" ht="12.75">
      <c r="A8" s="530" t="s">
        <v>576</v>
      </c>
      <c r="B8" s="530"/>
      <c r="C8" s="530"/>
      <c r="D8" s="530"/>
      <c r="E8" s="530"/>
      <c r="F8" s="530"/>
      <c r="G8" s="530"/>
      <c r="H8" s="530"/>
      <c r="I8" s="530"/>
      <c r="J8" s="530"/>
    </row>
    <row r="9" spans="1:10" s="139" customFormat="1" ht="16.5" thickBot="1">
      <c r="A9" s="136"/>
      <c r="B9" s="136"/>
      <c r="C9" s="136"/>
      <c r="D9" s="136"/>
      <c r="E9" s="136"/>
      <c r="F9" s="136"/>
      <c r="G9" s="136"/>
      <c r="H9" s="136"/>
      <c r="I9" s="136"/>
      <c r="J9" s="138" t="s">
        <v>235</v>
      </c>
    </row>
    <row r="10" spans="1:10" ht="11.25" customHeight="1">
      <c r="A10" s="534" t="s">
        <v>0</v>
      </c>
      <c r="B10" s="536" t="s">
        <v>1</v>
      </c>
      <c r="C10" s="548" t="s">
        <v>2</v>
      </c>
      <c r="D10" s="403" t="s">
        <v>3</v>
      </c>
      <c r="E10" s="538" t="s">
        <v>9</v>
      </c>
      <c r="F10" s="539"/>
      <c r="G10" s="539"/>
      <c r="H10" s="539"/>
      <c r="I10" s="539"/>
      <c r="J10" s="540" t="s">
        <v>10</v>
      </c>
    </row>
    <row r="11" spans="1:10" ht="11.25" customHeight="1">
      <c r="A11" s="535"/>
      <c r="B11" s="537"/>
      <c r="C11" s="518"/>
      <c r="D11" s="404" t="s">
        <v>4</v>
      </c>
      <c r="E11" s="517" t="s">
        <v>11</v>
      </c>
      <c r="F11" s="517" t="s">
        <v>16</v>
      </c>
      <c r="G11" s="520" t="s">
        <v>12</v>
      </c>
      <c r="H11" s="517" t="s">
        <v>14</v>
      </c>
      <c r="I11" s="517" t="s">
        <v>13</v>
      </c>
      <c r="J11" s="541"/>
    </row>
    <row r="12" spans="1:10" ht="11.25">
      <c r="A12" s="535"/>
      <c r="B12" s="537"/>
      <c r="C12" s="518"/>
      <c r="D12" s="404" t="s">
        <v>15</v>
      </c>
      <c r="E12" s="518"/>
      <c r="F12" s="518"/>
      <c r="G12" s="518"/>
      <c r="H12" s="518"/>
      <c r="I12" s="518"/>
      <c r="J12" s="541"/>
    </row>
    <row r="13" spans="1:10" ht="11.25">
      <c r="A13" s="535"/>
      <c r="B13" s="537"/>
      <c r="C13" s="518"/>
      <c r="D13" s="404" t="s">
        <v>5</v>
      </c>
      <c r="E13" s="518"/>
      <c r="F13" s="518"/>
      <c r="G13" s="518"/>
      <c r="H13" s="518"/>
      <c r="I13" s="518"/>
      <c r="J13" s="541"/>
    </row>
    <row r="14" spans="1:10" ht="11.25">
      <c r="A14" s="535"/>
      <c r="B14" s="537"/>
      <c r="C14" s="518"/>
      <c r="D14" s="404" t="s">
        <v>6</v>
      </c>
      <c r="E14" s="518"/>
      <c r="F14" s="518"/>
      <c r="G14" s="518"/>
      <c r="H14" s="518"/>
      <c r="I14" s="518"/>
      <c r="J14" s="541"/>
    </row>
    <row r="15" spans="1:10" ht="11.25">
      <c r="A15" s="535"/>
      <c r="B15" s="537"/>
      <c r="C15" s="518"/>
      <c r="D15" s="404" t="s">
        <v>7</v>
      </c>
      <c r="E15" s="518"/>
      <c r="F15" s="518"/>
      <c r="G15" s="518"/>
      <c r="H15" s="518"/>
      <c r="I15" s="518"/>
      <c r="J15" s="541"/>
    </row>
    <row r="16" spans="1:10" ht="11.25">
      <c r="A16" s="535"/>
      <c r="B16" s="537"/>
      <c r="C16" s="518"/>
      <c r="D16" s="404" t="s">
        <v>8</v>
      </c>
      <c r="E16" s="519"/>
      <c r="F16" s="519"/>
      <c r="G16" s="519"/>
      <c r="H16" s="519"/>
      <c r="I16" s="519"/>
      <c r="J16" s="542"/>
    </row>
    <row r="17" spans="1:10" s="147" customFormat="1" ht="11.25" thickBot="1">
      <c r="A17" s="143">
        <v>1</v>
      </c>
      <c r="B17" s="144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6">
        <v>10</v>
      </c>
    </row>
    <row r="18" spans="1:10" s="153" customFormat="1" ht="19.5" customHeight="1">
      <c r="A18" s="148" t="s">
        <v>61</v>
      </c>
      <c r="B18" s="149"/>
      <c r="C18" s="187" t="s">
        <v>62</v>
      </c>
      <c r="D18" s="151">
        <f>SUM(D19)</f>
        <v>41000</v>
      </c>
      <c r="E18" s="151">
        <f>SUM(E19)</f>
        <v>41000</v>
      </c>
      <c r="F18" s="151"/>
      <c r="G18" s="151"/>
      <c r="H18" s="151"/>
      <c r="I18" s="151"/>
      <c r="J18" s="152"/>
    </row>
    <row r="19" spans="1:10" ht="19.5" customHeight="1">
      <c r="A19" s="154"/>
      <c r="B19" s="159" t="s">
        <v>64</v>
      </c>
      <c r="C19" s="160" t="s">
        <v>65</v>
      </c>
      <c r="D19" s="157">
        <f>E19+J19</f>
        <v>41000</v>
      </c>
      <c r="E19" s="157">
        <f>'zał.nr5'!E15</f>
        <v>41000</v>
      </c>
      <c r="F19" s="157"/>
      <c r="G19" s="157"/>
      <c r="H19" s="157"/>
      <c r="I19" s="157"/>
      <c r="J19" s="158"/>
    </row>
    <row r="20" spans="1:10" s="153" customFormat="1" ht="19.5" customHeight="1">
      <c r="A20" s="148" t="s">
        <v>67</v>
      </c>
      <c r="B20" s="149"/>
      <c r="C20" s="187" t="s">
        <v>68</v>
      </c>
      <c r="D20" s="151">
        <f>SUM(D21:D23)</f>
        <v>132000</v>
      </c>
      <c r="E20" s="151">
        <f>SUM(E21:E23)</f>
        <v>132000</v>
      </c>
      <c r="F20" s="151">
        <f>F21+F22+F23</f>
        <v>78104</v>
      </c>
      <c r="G20" s="151"/>
      <c r="H20" s="151"/>
      <c r="I20" s="151"/>
      <c r="J20" s="152"/>
    </row>
    <row r="21" spans="1:10" ht="32.25" customHeight="1">
      <c r="A21" s="154"/>
      <c r="B21" s="168" t="s">
        <v>298</v>
      </c>
      <c r="C21" s="160" t="s">
        <v>297</v>
      </c>
      <c r="D21" s="157">
        <f>E21+J21</f>
        <v>29000</v>
      </c>
      <c r="E21" s="157">
        <f>'zał.nr5'!E18</f>
        <v>29000</v>
      </c>
      <c r="F21" s="157"/>
      <c r="G21" s="157"/>
      <c r="H21" s="157"/>
      <c r="I21" s="157"/>
      <c r="J21" s="158"/>
    </row>
    <row r="22" spans="1:10" ht="19.5" customHeight="1">
      <c r="A22" s="154"/>
      <c r="B22" s="159" t="s">
        <v>70</v>
      </c>
      <c r="C22" s="160" t="s">
        <v>254</v>
      </c>
      <c r="D22" s="157">
        <f>E22+J22</f>
        <v>12000</v>
      </c>
      <c r="E22" s="157">
        <f>'zał.nr5'!E20</f>
        <v>12000</v>
      </c>
      <c r="F22" s="157"/>
      <c r="G22" s="157"/>
      <c r="H22" s="157"/>
      <c r="I22" s="157"/>
      <c r="J22" s="158"/>
    </row>
    <row r="23" spans="1:10" ht="19.5" customHeight="1">
      <c r="A23" s="154"/>
      <c r="B23" s="159" t="s">
        <v>142</v>
      </c>
      <c r="C23" s="169" t="s">
        <v>143</v>
      </c>
      <c r="D23" s="157">
        <f>E23+J23</f>
        <v>91000</v>
      </c>
      <c r="E23" s="157">
        <f>'zał.nr5'!E22</f>
        <v>91000</v>
      </c>
      <c r="F23" s="157">
        <v>78104</v>
      </c>
      <c r="G23" s="157"/>
      <c r="H23" s="157"/>
      <c r="I23" s="157"/>
      <c r="J23" s="158"/>
    </row>
    <row r="24" spans="1:10" s="153" customFormat="1" ht="20.25" customHeight="1">
      <c r="A24" s="148" t="s">
        <v>71</v>
      </c>
      <c r="B24" s="149"/>
      <c r="C24" s="187" t="s">
        <v>72</v>
      </c>
      <c r="D24" s="151">
        <f>SUM(D25:D26)</f>
        <v>443000</v>
      </c>
      <c r="E24" s="151">
        <f>SUM(E25:E26)</f>
        <v>443000</v>
      </c>
      <c r="F24" s="151">
        <f>SUM(F25:F26)</f>
        <v>416370</v>
      </c>
      <c r="G24" s="151"/>
      <c r="H24" s="151"/>
      <c r="I24" s="151"/>
      <c r="J24" s="152"/>
    </row>
    <row r="25" spans="1:10" ht="19.5" customHeight="1">
      <c r="A25" s="154"/>
      <c r="B25" s="159" t="s">
        <v>144</v>
      </c>
      <c r="C25" s="169" t="s">
        <v>202</v>
      </c>
      <c r="D25" s="157">
        <f>E25+J25</f>
        <v>423000</v>
      </c>
      <c r="E25" s="157">
        <f>'zał.nr5'!E25+'zał.nr5'!E26</f>
        <v>423000</v>
      </c>
      <c r="F25" s="157">
        <v>416370</v>
      </c>
      <c r="G25" s="157"/>
      <c r="H25" s="157"/>
      <c r="I25" s="157"/>
      <c r="J25" s="158"/>
    </row>
    <row r="26" spans="1:10" ht="19.5" customHeight="1">
      <c r="A26" s="154"/>
      <c r="B26" s="159" t="s">
        <v>145</v>
      </c>
      <c r="C26" s="169" t="s">
        <v>146</v>
      </c>
      <c r="D26" s="157">
        <f>E26+J26</f>
        <v>20000</v>
      </c>
      <c r="E26" s="157">
        <f>'zał.nr5'!E28</f>
        <v>20000</v>
      </c>
      <c r="F26" s="157"/>
      <c r="G26" s="157"/>
      <c r="H26" s="157"/>
      <c r="I26" s="157"/>
      <c r="J26" s="158"/>
    </row>
    <row r="27" spans="1:10" s="153" customFormat="1" ht="52.5" customHeight="1">
      <c r="A27" s="163" t="s">
        <v>450</v>
      </c>
      <c r="B27" s="149"/>
      <c r="C27" s="170" t="s">
        <v>449</v>
      </c>
      <c r="D27" s="151">
        <f>D28</f>
        <v>6905</v>
      </c>
      <c r="E27" s="151">
        <f>E28</f>
        <v>6905</v>
      </c>
      <c r="F27" s="151"/>
      <c r="G27" s="151"/>
      <c r="H27" s="151"/>
      <c r="I27" s="151"/>
      <c r="J27" s="152"/>
    </row>
    <row r="28" spans="1:10" ht="33.75" customHeight="1">
      <c r="A28" s="154"/>
      <c r="B28" s="168" t="s">
        <v>451</v>
      </c>
      <c r="C28" s="160" t="s">
        <v>453</v>
      </c>
      <c r="D28" s="157">
        <f>E28+J28</f>
        <v>6905</v>
      </c>
      <c r="E28" s="157">
        <f>'zał.nr5'!E35</f>
        <v>6905</v>
      </c>
      <c r="F28" s="157"/>
      <c r="G28" s="157"/>
      <c r="H28" s="157"/>
      <c r="I28" s="157"/>
      <c r="J28" s="158"/>
    </row>
    <row r="29" spans="1:10" s="153" customFormat="1" ht="30.75" customHeight="1">
      <c r="A29" s="172" t="s">
        <v>77</v>
      </c>
      <c r="B29" s="149"/>
      <c r="C29" s="150" t="s">
        <v>78</v>
      </c>
      <c r="D29" s="151">
        <f>SUM(D30:D31)</f>
        <v>3594000</v>
      </c>
      <c r="E29" s="151">
        <f>SUM(E30:E31)</f>
        <v>3549000</v>
      </c>
      <c r="F29" s="151">
        <f>F30+F31</f>
        <v>2579308</v>
      </c>
      <c r="G29" s="151"/>
      <c r="H29" s="151"/>
      <c r="I29" s="151"/>
      <c r="J29" s="152">
        <f>SUM(J30:J31)</f>
        <v>45000</v>
      </c>
    </row>
    <row r="30" spans="1:10" ht="32.25" customHeight="1">
      <c r="A30" s="154"/>
      <c r="B30" s="142" t="s">
        <v>80</v>
      </c>
      <c r="C30" s="160" t="s">
        <v>201</v>
      </c>
      <c r="D30" s="157">
        <f>E30+J30</f>
        <v>3565000</v>
      </c>
      <c r="E30" s="157">
        <f>'zał.nr5'!E38</f>
        <v>3545000</v>
      </c>
      <c r="F30" s="157">
        <v>2579308</v>
      </c>
      <c r="G30" s="157"/>
      <c r="H30" s="157"/>
      <c r="I30" s="157"/>
      <c r="J30" s="158">
        <f>'zał.nr5'!E39</f>
        <v>20000</v>
      </c>
    </row>
    <row r="31" spans="1:10" ht="19.5" customHeight="1">
      <c r="A31" s="154"/>
      <c r="B31" s="159" t="s">
        <v>147</v>
      </c>
      <c r="C31" s="169" t="s">
        <v>148</v>
      </c>
      <c r="D31" s="157">
        <f>E31+J31</f>
        <v>29000</v>
      </c>
      <c r="E31" s="157">
        <f>'zał.nr5'!E41</f>
        <v>4000</v>
      </c>
      <c r="F31" s="157"/>
      <c r="G31" s="157"/>
      <c r="H31" s="157"/>
      <c r="I31" s="157"/>
      <c r="J31" s="158">
        <f>'zał.nr5'!E42</f>
        <v>25000</v>
      </c>
    </row>
    <row r="32" spans="1:10" s="153" customFormat="1" ht="19.5" customHeight="1">
      <c r="A32" s="148" t="s">
        <v>99</v>
      </c>
      <c r="B32" s="149"/>
      <c r="C32" s="187" t="s">
        <v>100</v>
      </c>
      <c r="D32" s="151">
        <f>D33</f>
        <v>575000</v>
      </c>
      <c r="E32" s="151">
        <f>E33</f>
        <v>575000</v>
      </c>
      <c r="F32" s="151"/>
      <c r="G32" s="151"/>
      <c r="H32" s="151"/>
      <c r="I32" s="151"/>
      <c r="J32" s="152"/>
    </row>
    <row r="33" spans="1:10" ht="43.5" customHeight="1">
      <c r="A33" s="154"/>
      <c r="B33" s="168" t="s">
        <v>461</v>
      </c>
      <c r="C33" s="160" t="s">
        <v>462</v>
      </c>
      <c r="D33" s="157">
        <f>E33+J33</f>
        <v>575000</v>
      </c>
      <c r="E33" s="157">
        <f>'zał.nr5'!E45</f>
        <v>575000</v>
      </c>
      <c r="F33" s="157"/>
      <c r="G33" s="157"/>
      <c r="H33" s="157"/>
      <c r="I33" s="157"/>
      <c r="J33" s="158"/>
    </row>
    <row r="34" spans="1:10" s="153" customFormat="1" ht="19.5" customHeight="1">
      <c r="A34" s="148" t="s">
        <v>524</v>
      </c>
      <c r="B34" s="149"/>
      <c r="C34" s="187" t="s">
        <v>525</v>
      </c>
      <c r="D34" s="151">
        <f>SUM(D41,D42,D43,D44)+D40+D35</f>
        <v>1862000</v>
      </c>
      <c r="E34" s="151">
        <f>SUM(E41,E42,E43,E44)+E40+E35</f>
        <v>1862000</v>
      </c>
      <c r="F34" s="151">
        <f>SUM(F41,F42,F43,F44)+F40+F35</f>
        <v>569426</v>
      </c>
      <c r="G34" s="151"/>
      <c r="H34" s="151"/>
      <c r="I34" s="151"/>
      <c r="J34" s="152"/>
    </row>
    <row r="35" spans="1:10" ht="19.5" customHeight="1">
      <c r="A35" s="154"/>
      <c r="B35" s="159" t="s">
        <v>526</v>
      </c>
      <c r="C35" s="169" t="s">
        <v>420</v>
      </c>
      <c r="D35" s="157">
        <f aca="true" t="shared" si="0" ref="D35:D44">E35+J35</f>
        <v>102000</v>
      </c>
      <c r="E35" s="157">
        <f>'zał.nr5'!E48</f>
        <v>102000</v>
      </c>
      <c r="F35" s="157"/>
      <c r="G35" s="157"/>
      <c r="H35" s="157"/>
      <c r="I35" s="157"/>
      <c r="J35" s="158"/>
    </row>
    <row r="36" spans="1:10" ht="19.5" customHeight="1" thickBot="1">
      <c r="A36" s="333"/>
      <c r="B36" s="347"/>
      <c r="C36" s="353"/>
      <c r="D36" s="345"/>
      <c r="E36" s="345"/>
      <c r="F36" s="345"/>
      <c r="G36" s="345"/>
      <c r="H36" s="345"/>
      <c r="I36" s="345"/>
      <c r="J36" s="346"/>
    </row>
    <row r="37" spans="1:10" s="167" customFormat="1" ht="19.5" customHeight="1">
      <c r="A37" s="164"/>
      <c r="B37" s="164"/>
      <c r="D37" s="166"/>
      <c r="E37" s="166"/>
      <c r="F37" s="166"/>
      <c r="G37" s="166"/>
      <c r="H37" s="166"/>
      <c r="I37" s="166"/>
      <c r="J37" s="166"/>
    </row>
    <row r="38" spans="1:10" s="167" customFormat="1" ht="9" customHeight="1" thickBot="1">
      <c r="A38" s="164"/>
      <c r="B38" s="164"/>
      <c r="D38" s="166"/>
      <c r="E38" s="166"/>
      <c r="F38" s="166"/>
      <c r="G38" s="166"/>
      <c r="H38" s="166"/>
      <c r="I38" s="166"/>
      <c r="J38" s="166"/>
    </row>
    <row r="39" spans="1:10" s="147" customFormat="1" ht="11.25" thickBot="1">
      <c r="A39" s="338">
        <v>1</v>
      </c>
      <c r="B39" s="339">
        <v>2</v>
      </c>
      <c r="C39" s="340">
        <v>3</v>
      </c>
      <c r="D39" s="340">
        <v>4</v>
      </c>
      <c r="E39" s="340">
        <v>5</v>
      </c>
      <c r="F39" s="340">
        <v>6</v>
      </c>
      <c r="G39" s="340">
        <v>7</v>
      </c>
      <c r="H39" s="340">
        <v>8</v>
      </c>
      <c r="I39" s="340">
        <v>9</v>
      </c>
      <c r="J39" s="341">
        <v>10</v>
      </c>
    </row>
    <row r="40" spans="1:10" ht="42.75" customHeight="1">
      <c r="A40" s="154"/>
      <c r="B40" s="168" t="s">
        <v>548</v>
      </c>
      <c r="C40" s="156" t="s">
        <v>251</v>
      </c>
      <c r="D40" s="157">
        <f t="shared" si="0"/>
        <v>61000</v>
      </c>
      <c r="E40" s="157">
        <f>'zał.nr5'!E50</f>
        <v>61000</v>
      </c>
      <c r="F40" s="157"/>
      <c r="G40" s="157"/>
      <c r="H40" s="157"/>
      <c r="I40" s="157"/>
      <c r="J40" s="158"/>
    </row>
    <row r="41" spans="1:10" ht="32.25" customHeight="1">
      <c r="A41" s="154"/>
      <c r="B41" s="168" t="s">
        <v>528</v>
      </c>
      <c r="C41" s="160" t="s">
        <v>258</v>
      </c>
      <c r="D41" s="157">
        <f t="shared" si="0"/>
        <v>963000</v>
      </c>
      <c r="E41" s="157">
        <f>'zał.nr5'!E56</f>
        <v>963000</v>
      </c>
      <c r="F41" s="157"/>
      <c r="G41" s="157"/>
      <c r="H41" s="157"/>
      <c r="I41" s="157"/>
      <c r="J41" s="158"/>
    </row>
    <row r="42" spans="1:10" ht="32.25" customHeight="1">
      <c r="A42" s="154"/>
      <c r="B42" s="142" t="s">
        <v>529</v>
      </c>
      <c r="C42" s="160" t="s">
        <v>152</v>
      </c>
      <c r="D42" s="157">
        <f t="shared" si="0"/>
        <v>140000</v>
      </c>
      <c r="E42" s="157">
        <f>'zał.nr5'!E58+'zał.nr5'!E59</f>
        <v>140000</v>
      </c>
      <c r="F42" s="157"/>
      <c r="G42" s="157"/>
      <c r="H42" s="157"/>
      <c r="I42" s="157"/>
      <c r="J42" s="158"/>
    </row>
    <row r="43" spans="1:10" ht="19.5" customHeight="1">
      <c r="A43" s="154"/>
      <c r="B43" s="159" t="s">
        <v>530</v>
      </c>
      <c r="C43" s="169" t="s">
        <v>196</v>
      </c>
      <c r="D43" s="157">
        <f t="shared" si="0"/>
        <v>526000</v>
      </c>
      <c r="E43" s="157">
        <f>'zał.nr5'!E61</f>
        <v>526000</v>
      </c>
      <c r="F43" s="157">
        <v>504459</v>
      </c>
      <c r="G43" s="157"/>
      <c r="H43" s="157"/>
      <c r="I43" s="157"/>
      <c r="J43" s="158"/>
    </row>
    <row r="44" spans="1:10" ht="34.5" customHeight="1">
      <c r="A44" s="154"/>
      <c r="B44" s="142" t="s">
        <v>531</v>
      </c>
      <c r="C44" s="160" t="s">
        <v>153</v>
      </c>
      <c r="D44" s="157">
        <f t="shared" si="0"/>
        <v>70000</v>
      </c>
      <c r="E44" s="157">
        <f>'zał.nr5'!E63</f>
        <v>70000</v>
      </c>
      <c r="F44" s="157">
        <v>64967</v>
      </c>
      <c r="G44" s="157"/>
      <c r="H44" s="157"/>
      <c r="I44" s="157"/>
      <c r="J44" s="158"/>
    </row>
    <row r="45" spans="1:10" s="294" customFormat="1" ht="34.5" customHeight="1">
      <c r="A45" s="290" t="s">
        <v>105</v>
      </c>
      <c r="B45" s="291"/>
      <c r="C45" s="292" t="s">
        <v>532</v>
      </c>
      <c r="D45" s="293">
        <f>D46</f>
        <v>37000</v>
      </c>
      <c r="E45" s="293">
        <f>E46</f>
        <v>37000</v>
      </c>
      <c r="F45" s="293"/>
      <c r="G45" s="293">
        <f>SUM(G46)</f>
        <v>37000</v>
      </c>
      <c r="H45" s="293"/>
      <c r="I45" s="293"/>
      <c r="J45" s="342"/>
    </row>
    <row r="46" spans="1:10" ht="24" customHeight="1">
      <c r="A46" s="154"/>
      <c r="B46" s="159" t="s">
        <v>154</v>
      </c>
      <c r="C46" s="160" t="s">
        <v>657</v>
      </c>
      <c r="D46" s="157">
        <f>E46+J46</f>
        <v>37000</v>
      </c>
      <c r="E46" s="157">
        <f>'zał.nr5'!E66</f>
        <v>37000</v>
      </c>
      <c r="F46" s="157"/>
      <c r="G46" s="157">
        <v>37000</v>
      </c>
      <c r="H46" s="157"/>
      <c r="I46" s="157"/>
      <c r="J46" s="158"/>
    </row>
    <row r="47" spans="1:10" ht="19.5" customHeight="1" thickBot="1">
      <c r="A47" s="154"/>
      <c r="B47" s="159"/>
      <c r="C47" s="169"/>
      <c r="D47" s="157"/>
      <c r="E47" s="157"/>
      <c r="F47" s="157"/>
      <c r="G47" s="157"/>
      <c r="H47" s="157"/>
      <c r="I47" s="157"/>
      <c r="J47" s="158"/>
    </row>
    <row r="48" spans="1:10" s="176" customFormat="1" ht="26.25" customHeight="1" thickBot="1">
      <c r="A48" s="545" t="s">
        <v>156</v>
      </c>
      <c r="B48" s="546"/>
      <c r="C48" s="547"/>
      <c r="D48" s="174">
        <f aca="true" t="shared" si="1" ref="D48:J48">SUM(D34,D32,D29,D24,D20,D18)+D27+D45</f>
        <v>6690905</v>
      </c>
      <c r="E48" s="174">
        <f t="shared" si="1"/>
        <v>6645905</v>
      </c>
      <c r="F48" s="174">
        <f t="shared" si="1"/>
        <v>3643208</v>
      </c>
      <c r="G48" s="174">
        <f t="shared" si="1"/>
        <v>37000</v>
      </c>
      <c r="H48" s="174"/>
      <c r="I48" s="174"/>
      <c r="J48" s="175">
        <f t="shared" si="1"/>
        <v>45000</v>
      </c>
    </row>
    <row r="49" spans="1:10" ht="19.5" customHeight="1">
      <c r="A49" s="164"/>
      <c r="B49" s="164"/>
      <c r="C49" s="167"/>
      <c r="D49" s="166">
        <f>'zał.nr5'!E68</f>
        <v>6690905</v>
      </c>
      <c r="E49" s="166"/>
      <c r="F49" s="166"/>
      <c r="G49" s="166"/>
      <c r="H49" s="166"/>
      <c r="I49" s="166"/>
      <c r="J49" s="166"/>
    </row>
    <row r="50" spans="1:10" ht="19.5" customHeight="1">
      <c r="A50" s="164"/>
      <c r="B50" s="164"/>
      <c r="C50" s="167"/>
      <c r="D50" s="166">
        <f>D49-D48</f>
        <v>0</v>
      </c>
      <c r="E50" s="166"/>
      <c r="F50" s="166"/>
      <c r="G50" s="166"/>
      <c r="H50" s="166"/>
      <c r="I50" s="166"/>
      <c r="J50" s="166"/>
    </row>
    <row r="51" spans="1:10" ht="19.5" customHeight="1">
      <c r="A51" s="164"/>
      <c r="B51" s="164"/>
      <c r="C51" s="167"/>
      <c r="D51" s="166"/>
      <c r="E51" s="166"/>
      <c r="F51" s="166"/>
      <c r="G51" s="166"/>
      <c r="H51" s="166"/>
      <c r="I51" s="166"/>
      <c r="J51" s="166"/>
    </row>
    <row r="52" spans="1:10" ht="19.5" customHeight="1">
      <c r="A52" s="164"/>
      <c r="B52" s="164"/>
      <c r="C52" s="167"/>
      <c r="D52" s="166"/>
      <c r="E52" s="166"/>
      <c r="F52" s="166"/>
      <c r="G52" s="166"/>
      <c r="H52" s="166"/>
      <c r="I52" s="166"/>
      <c r="J52" s="166"/>
    </row>
    <row r="53" spans="1:10" ht="19.5" customHeight="1">
      <c r="A53" s="164"/>
      <c r="B53" s="164"/>
      <c r="C53" s="167"/>
      <c r="D53" s="166"/>
      <c r="E53" s="166"/>
      <c r="F53" s="166"/>
      <c r="G53" s="166"/>
      <c r="H53" s="166"/>
      <c r="I53" s="166"/>
      <c r="J53" s="166"/>
    </row>
    <row r="54" spans="1:10" ht="19.5" customHeight="1">
      <c r="A54" s="164"/>
      <c r="B54" s="164"/>
      <c r="C54" s="167"/>
      <c r="D54" s="166"/>
      <c r="E54" s="166"/>
      <c r="F54" s="166"/>
      <c r="G54" s="166"/>
      <c r="H54" s="166"/>
      <c r="I54" s="166"/>
      <c r="J54" s="166"/>
    </row>
    <row r="55" spans="1:10" ht="19.5" customHeight="1">
      <c r="A55" s="164"/>
      <c r="B55" s="164"/>
      <c r="C55" s="167"/>
      <c r="D55" s="166"/>
      <c r="E55" s="166"/>
      <c r="F55" s="166"/>
      <c r="G55" s="166"/>
      <c r="H55" s="166"/>
      <c r="I55" s="166"/>
      <c r="J55" s="166"/>
    </row>
    <row r="56" spans="1:10" ht="19.5" customHeight="1">
      <c r="A56" s="164"/>
      <c r="B56" s="164"/>
      <c r="C56" s="167"/>
      <c r="D56" s="166"/>
      <c r="E56" s="166"/>
      <c r="F56" s="166"/>
      <c r="G56" s="166"/>
      <c r="H56" s="166"/>
      <c r="I56" s="166"/>
      <c r="J56" s="166"/>
    </row>
  </sheetData>
  <sheetProtection password="CF53" sheet="1" objects="1" scenarios="1"/>
  <mergeCells count="14">
    <mergeCell ref="A48:C48"/>
    <mergeCell ref="A6:J6"/>
    <mergeCell ref="B10:B16"/>
    <mergeCell ref="C10:C16"/>
    <mergeCell ref="E10:I10"/>
    <mergeCell ref="J10:J16"/>
    <mergeCell ref="I11:I16"/>
    <mergeCell ref="E11:E16"/>
    <mergeCell ref="F11:F16"/>
    <mergeCell ref="A8:J8"/>
    <mergeCell ref="A10:A16"/>
    <mergeCell ref="A7:J7"/>
    <mergeCell ref="G11:G16"/>
    <mergeCell ref="H11:H1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4.625" style="177" customWidth="1"/>
    <col min="2" max="2" width="6.625" style="177" customWidth="1"/>
    <col min="3" max="3" width="27.875" style="140" customWidth="1"/>
    <col min="4" max="4" width="9.875" style="140" customWidth="1"/>
    <col min="5" max="6" width="8.625" style="140" customWidth="1"/>
    <col min="7" max="7" width="8.125" style="140" customWidth="1"/>
    <col min="8" max="8" width="8.00390625" style="140" customWidth="1"/>
    <col min="9" max="9" width="7.875" style="140" customWidth="1"/>
    <col min="10" max="10" width="8.625" style="140" customWidth="1"/>
    <col min="11" max="16384" width="9.125" style="140" customWidth="1"/>
  </cols>
  <sheetData>
    <row r="1" spans="1:7" s="44" customFormat="1" ht="12.75">
      <c r="A1" s="133"/>
      <c r="B1" s="133"/>
      <c r="G1" s="44" t="s">
        <v>424</v>
      </c>
    </row>
    <row r="2" spans="1:7" s="44" customFormat="1" ht="12.75">
      <c r="A2" s="133"/>
      <c r="B2" s="133"/>
      <c r="G2" s="44" t="s">
        <v>674</v>
      </c>
    </row>
    <row r="3" spans="1:7" s="44" customFormat="1" ht="12.75">
      <c r="A3" s="133"/>
      <c r="B3" s="133"/>
      <c r="G3" s="44" t="s">
        <v>684</v>
      </c>
    </row>
    <row r="4" spans="1:2" s="44" customFormat="1" ht="48.75" customHeight="1">
      <c r="A4" s="133"/>
      <c r="B4" s="133"/>
    </row>
    <row r="5" spans="1:2" s="44" customFormat="1" ht="12.75">
      <c r="A5" s="133"/>
      <c r="B5" s="133"/>
    </row>
    <row r="6" spans="1:10" s="135" customFormat="1" ht="12.75">
      <c r="A6" s="533" t="s">
        <v>581</v>
      </c>
      <c r="B6" s="533"/>
      <c r="C6" s="533"/>
      <c r="D6" s="533"/>
      <c r="E6" s="533"/>
      <c r="F6" s="533"/>
      <c r="G6" s="533"/>
      <c r="H6" s="533"/>
      <c r="I6" s="533"/>
      <c r="J6" s="533"/>
    </row>
    <row r="7" spans="1:10" s="135" customFormat="1" ht="12.75">
      <c r="A7" s="530" t="s">
        <v>248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0" s="135" customFormat="1" ht="12.75">
      <c r="A8" s="530" t="s">
        <v>580</v>
      </c>
      <c r="B8" s="530"/>
      <c r="C8" s="530"/>
      <c r="D8" s="530"/>
      <c r="E8" s="530"/>
      <c r="F8" s="530"/>
      <c r="G8" s="530"/>
      <c r="H8" s="530"/>
      <c r="I8" s="530"/>
      <c r="J8" s="530"/>
    </row>
    <row r="9" spans="1:10" s="139" customFormat="1" ht="24.75" customHeight="1" thickBot="1">
      <c r="A9" s="136"/>
      <c r="B9" s="136"/>
      <c r="C9" s="136"/>
      <c r="D9" s="136"/>
      <c r="E9" s="136"/>
      <c r="F9" s="136"/>
      <c r="G9" s="136"/>
      <c r="H9" s="136"/>
      <c r="I9" s="136"/>
      <c r="J9" s="138" t="s">
        <v>235</v>
      </c>
    </row>
    <row r="10" spans="1:10" ht="11.25" customHeight="1">
      <c r="A10" s="534" t="s">
        <v>0</v>
      </c>
      <c r="B10" s="536" t="s">
        <v>1</v>
      </c>
      <c r="C10" s="548" t="s">
        <v>2</v>
      </c>
      <c r="D10" s="403" t="s">
        <v>3</v>
      </c>
      <c r="E10" s="538" t="s">
        <v>9</v>
      </c>
      <c r="F10" s="539"/>
      <c r="G10" s="539"/>
      <c r="H10" s="539"/>
      <c r="I10" s="539"/>
      <c r="J10" s="540" t="s">
        <v>10</v>
      </c>
    </row>
    <row r="11" spans="1:10" ht="11.25" customHeight="1">
      <c r="A11" s="535"/>
      <c r="B11" s="537"/>
      <c r="C11" s="518"/>
      <c r="D11" s="404" t="s">
        <v>4</v>
      </c>
      <c r="E11" s="517" t="s">
        <v>11</v>
      </c>
      <c r="F11" s="517" t="s">
        <v>16</v>
      </c>
      <c r="G11" s="520" t="s">
        <v>12</v>
      </c>
      <c r="H11" s="517" t="s">
        <v>14</v>
      </c>
      <c r="I11" s="517" t="s">
        <v>13</v>
      </c>
      <c r="J11" s="541"/>
    </row>
    <row r="12" spans="1:10" ht="11.25">
      <c r="A12" s="535"/>
      <c r="B12" s="537"/>
      <c r="C12" s="518"/>
      <c r="D12" s="404" t="s">
        <v>15</v>
      </c>
      <c r="E12" s="518"/>
      <c r="F12" s="518"/>
      <c r="G12" s="518"/>
      <c r="H12" s="518"/>
      <c r="I12" s="518"/>
      <c r="J12" s="541"/>
    </row>
    <row r="13" spans="1:10" ht="11.25">
      <c r="A13" s="535"/>
      <c r="B13" s="537"/>
      <c r="C13" s="518"/>
      <c r="D13" s="404" t="s">
        <v>5</v>
      </c>
      <c r="E13" s="518"/>
      <c r="F13" s="518"/>
      <c r="G13" s="518"/>
      <c r="H13" s="518"/>
      <c r="I13" s="518"/>
      <c r="J13" s="541"/>
    </row>
    <row r="14" spans="1:10" ht="11.25">
      <c r="A14" s="535"/>
      <c r="B14" s="537"/>
      <c r="C14" s="518"/>
      <c r="D14" s="404" t="s">
        <v>6</v>
      </c>
      <c r="E14" s="518"/>
      <c r="F14" s="518"/>
      <c r="G14" s="518"/>
      <c r="H14" s="518"/>
      <c r="I14" s="518"/>
      <c r="J14" s="541"/>
    </row>
    <row r="15" spans="1:10" ht="11.25">
      <c r="A15" s="535"/>
      <c r="B15" s="537"/>
      <c r="C15" s="518"/>
      <c r="D15" s="404" t="s">
        <v>7</v>
      </c>
      <c r="E15" s="518"/>
      <c r="F15" s="518"/>
      <c r="G15" s="518"/>
      <c r="H15" s="518"/>
      <c r="I15" s="518"/>
      <c r="J15" s="541"/>
    </row>
    <row r="16" spans="1:10" ht="11.25">
      <c r="A16" s="535"/>
      <c r="B16" s="537"/>
      <c r="C16" s="518"/>
      <c r="D16" s="404" t="s">
        <v>8</v>
      </c>
      <c r="E16" s="519"/>
      <c r="F16" s="519"/>
      <c r="G16" s="519"/>
      <c r="H16" s="519"/>
      <c r="I16" s="519"/>
      <c r="J16" s="542"/>
    </row>
    <row r="17" spans="1:10" s="147" customFormat="1" ht="11.25" thickBot="1">
      <c r="A17" s="143">
        <v>1</v>
      </c>
      <c r="B17" s="144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6">
        <v>10</v>
      </c>
    </row>
    <row r="18" spans="1:10" s="153" customFormat="1" ht="20.25" customHeight="1">
      <c r="A18" s="148" t="s">
        <v>71</v>
      </c>
      <c r="B18" s="149"/>
      <c r="C18" s="187" t="s">
        <v>72</v>
      </c>
      <c r="D18" s="151">
        <f>D19</f>
        <v>3000</v>
      </c>
      <c r="E18" s="151">
        <f>E19</f>
        <v>3000</v>
      </c>
      <c r="F18" s="151"/>
      <c r="G18" s="151"/>
      <c r="H18" s="151"/>
      <c r="I18" s="151"/>
      <c r="J18" s="152"/>
    </row>
    <row r="19" spans="1:10" ht="19.5" customHeight="1">
      <c r="A19" s="154"/>
      <c r="B19" s="159" t="s">
        <v>145</v>
      </c>
      <c r="C19" s="169" t="s">
        <v>146</v>
      </c>
      <c r="D19" s="157">
        <v>3000</v>
      </c>
      <c r="E19" s="157">
        <v>3000</v>
      </c>
      <c r="F19" s="157"/>
      <c r="G19" s="157"/>
      <c r="H19" s="157"/>
      <c r="I19" s="157"/>
      <c r="J19" s="158"/>
    </row>
    <row r="20" spans="1:10" ht="19.5" customHeight="1" thickBot="1">
      <c r="A20" s="154"/>
      <c r="B20" s="159"/>
      <c r="C20" s="169"/>
      <c r="D20" s="157"/>
      <c r="E20" s="157"/>
      <c r="F20" s="157"/>
      <c r="G20" s="157"/>
      <c r="H20" s="157"/>
      <c r="I20" s="157"/>
      <c r="J20" s="158"/>
    </row>
    <row r="21" spans="1:10" s="176" customFormat="1" ht="26.25" customHeight="1" thickBot="1">
      <c r="A21" s="545" t="s">
        <v>156</v>
      </c>
      <c r="B21" s="546"/>
      <c r="C21" s="547"/>
      <c r="D21" s="174">
        <f>D18</f>
        <v>3000</v>
      </c>
      <c r="E21" s="174">
        <f>E18</f>
        <v>3000</v>
      </c>
      <c r="F21" s="174"/>
      <c r="G21" s="174"/>
      <c r="H21" s="174"/>
      <c r="I21" s="174"/>
      <c r="J21" s="175"/>
    </row>
    <row r="22" spans="1:10" ht="19.5" customHeight="1">
      <c r="A22" s="164"/>
      <c r="B22" s="164"/>
      <c r="C22" s="167"/>
      <c r="D22" s="166"/>
      <c r="E22" s="166"/>
      <c r="F22" s="166"/>
      <c r="G22" s="166"/>
      <c r="H22" s="166"/>
      <c r="I22" s="166"/>
      <c r="J22" s="166"/>
    </row>
    <row r="23" spans="1:10" ht="19.5" customHeight="1">
      <c r="A23" s="164"/>
      <c r="B23" s="164"/>
      <c r="C23" s="167"/>
      <c r="D23" s="166"/>
      <c r="E23" s="166"/>
      <c r="F23" s="166"/>
      <c r="G23" s="166"/>
      <c r="H23" s="166"/>
      <c r="I23" s="166"/>
      <c r="J23" s="166"/>
    </row>
    <row r="24" spans="1:10" ht="19.5" customHeight="1">
      <c r="A24" s="164"/>
      <c r="B24" s="164"/>
      <c r="C24" s="167"/>
      <c r="D24" s="166"/>
      <c r="E24" s="166"/>
      <c r="F24" s="166"/>
      <c r="G24" s="166"/>
      <c r="H24" s="166"/>
      <c r="I24" s="166"/>
      <c r="J24" s="166"/>
    </row>
    <row r="25" spans="1:10" ht="19.5" customHeight="1">
      <c r="A25" s="164"/>
      <c r="B25" s="164"/>
      <c r="C25" s="167"/>
      <c r="D25" s="166"/>
      <c r="E25" s="166"/>
      <c r="F25" s="166"/>
      <c r="G25" s="166"/>
      <c r="H25" s="166"/>
      <c r="I25" s="166"/>
      <c r="J25" s="166"/>
    </row>
    <row r="26" spans="1:10" ht="19.5" customHeight="1">
      <c r="A26" s="164"/>
      <c r="B26" s="164"/>
      <c r="C26" s="167"/>
      <c r="D26" s="166"/>
      <c r="E26" s="166"/>
      <c r="F26" s="166"/>
      <c r="G26" s="166"/>
      <c r="H26" s="166"/>
      <c r="I26" s="166"/>
      <c r="J26" s="166"/>
    </row>
    <row r="27" spans="1:10" ht="19.5" customHeight="1">
      <c r="A27" s="164"/>
      <c r="B27" s="164"/>
      <c r="C27" s="167"/>
      <c r="D27" s="166"/>
      <c r="E27" s="166"/>
      <c r="F27" s="166"/>
      <c r="G27" s="166"/>
      <c r="H27" s="166"/>
      <c r="I27" s="166"/>
      <c r="J27" s="166"/>
    </row>
    <row r="28" spans="1:10" ht="19.5" customHeight="1">
      <c r="A28" s="164"/>
      <c r="B28" s="164"/>
      <c r="C28" s="167"/>
      <c r="D28" s="166"/>
      <c r="E28" s="166"/>
      <c r="F28" s="166"/>
      <c r="G28" s="166"/>
      <c r="H28" s="166"/>
      <c r="I28" s="166"/>
      <c r="J28" s="166"/>
    </row>
    <row r="29" spans="1:10" ht="19.5" customHeight="1">
      <c r="A29" s="164"/>
      <c r="B29" s="164"/>
      <c r="C29" s="167"/>
      <c r="D29" s="166"/>
      <c r="E29" s="166"/>
      <c r="F29" s="166"/>
      <c r="G29" s="166"/>
      <c r="H29" s="166"/>
      <c r="I29" s="166"/>
      <c r="J29" s="166"/>
    </row>
  </sheetData>
  <sheetProtection password="CF53" sheet="1" objects="1" scenarios="1"/>
  <mergeCells count="14">
    <mergeCell ref="A21:C21"/>
    <mergeCell ref="A6:J6"/>
    <mergeCell ref="A7:J7"/>
    <mergeCell ref="A10:A16"/>
    <mergeCell ref="B10:B16"/>
    <mergeCell ref="C10:C16"/>
    <mergeCell ref="E10:I10"/>
    <mergeCell ref="J10:J16"/>
    <mergeCell ref="E11:E16"/>
    <mergeCell ref="F11:F16"/>
    <mergeCell ref="G11:G16"/>
    <mergeCell ref="A8:J8"/>
    <mergeCell ref="H11:H16"/>
    <mergeCell ref="I11:I1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1"/>
  <sheetViews>
    <sheetView view="pageBreakPreview" zoomScale="75" zoomScaleSheetLayoutView="75" workbookViewId="0" topLeftCell="A1">
      <selection activeCell="B23" sqref="B23"/>
    </sheetView>
  </sheetViews>
  <sheetFormatPr defaultColWidth="9.00390625" defaultRowHeight="12.75"/>
  <cols>
    <col min="1" max="2" width="5.00390625" style="355" customWidth="1"/>
    <col min="3" max="3" width="42.125" style="355" customWidth="1"/>
    <col min="4" max="4" width="11.125" style="355" customWidth="1"/>
    <col min="5" max="5" width="5.375" style="355" customWidth="1"/>
    <col min="6" max="6" width="7.25390625" style="355" customWidth="1"/>
    <col min="7" max="7" width="39.125" style="355" customWidth="1"/>
    <col min="8" max="8" width="13.25390625" style="355" customWidth="1"/>
    <col min="9" max="16384" width="9.125" style="355" customWidth="1"/>
  </cols>
  <sheetData>
    <row r="1" ht="17.25" customHeight="1">
      <c r="G1" s="504" t="s">
        <v>659</v>
      </c>
    </row>
    <row r="2" ht="15">
      <c r="G2" s="504" t="s">
        <v>675</v>
      </c>
    </row>
    <row r="3" ht="15">
      <c r="G3" s="504" t="s">
        <v>685</v>
      </c>
    </row>
    <row r="5" spans="1:8" ht="12.75">
      <c r="A5" s="560" t="s">
        <v>660</v>
      </c>
      <c r="B5" s="560"/>
      <c r="C5" s="560"/>
      <c r="D5" s="560"/>
      <c r="E5" s="560"/>
      <c r="F5" s="560"/>
      <c r="G5" s="560"/>
      <c r="H5" s="560"/>
    </row>
    <row r="7" ht="12.75">
      <c r="A7" s="355" t="s">
        <v>588</v>
      </c>
    </row>
    <row r="8" ht="13.5" thickBot="1">
      <c r="H8" s="356" t="s">
        <v>589</v>
      </c>
    </row>
    <row r="9" spans="1:8" s="354" customFormat="1" ht="12.75">
      <c r="A9" s="557" t="s">
        <v>590</v>
      </c>
      <c r="B9" s="558"/>
      <c r="C9" s="558"/>
      <c r="D9" s="558"/>
      <c r="E9" s="558" t="s">
        <v>591</v>
      </c>
      <c r="F9" s="558"/>
      <c r="G9" s="558"/>
      <c r="H9" s="559"/>
    </row>
    <row r="10" spans="1:8" s="361" customFormat="1" ht="36.75" customHeight="1" thickBot="1">
      <c r="A10" s="357" t="s">
        <v>0</v>
      </c>
      <c r="B10" s="358" t="s">
        <v>21</v>
      </c>
      <c r="C10" s="359" t="s">
        <v>592</v>
      </c>
      <c r="D10" s="358" t="s">
        <v>593</v>
      </c>
      <c r="E10" s="358" t="s">
        <v>241</v>
      </c>
      <c r="F10" s="358" t="s">
        <v>1</v>
      </c>
      <c r="G10" s="359" t="s">
        <v>592</v>
      </c>
      <c r="H10" s="360" t="s">
        <v>593</v>
      </c>
    </row>
    <row r="11" spans="1:8" s="366" customFormat="1" ht="11.25" customHeight="1" thickBot="1">
      <c r="A11" s="362">
        <v>1</v>
      </c>
      <c r="B11" s="363">
        <v>2</v>
      </c>
      <c r="C11" s="364">
        <v>3</v>
      </c>
      <c r="D11" s="363">
        <v>4</v>
      </c>
      <c r="E11" s="363">
        <v>5</v>
      </c>
      <c r="F11" s="363">
        <v>6</v>
      </c>
      <c r="G11" s="364">
        <v>7</v>
      </c>
      <c r="H11" s="365">
        <v>8</v>
      </c>
    </row>
    <row r="12" spans="1:8" ht="12.75">
      <c r="A12" s="564" t="s">
        <v>227</v>
      </c>
      <c r="B12" s="565"/>
      <c r="C12" s="565"/>
      <c r="D12" s="565"/>
      <c r="E12" s="565"/>
      <c r="F12" s="565"/>
      <c r="G12" s="565"/>
      <c r="H12" s="566"/>
    </row>
    <row r="13" spans="1:8" s="354" customFormat="1" ht="12.75">
      <c r="A13" s="422">
        <v>600</v>
      </c>
      <c r="B13" s="423"/>
      <c r="C13" s="424" t="s">
        <v>594</v>
      </c>
      <c r="D13" s="425">
        <f>SUM(D14,D15,D16,D17,D18,D19)</f>
        <v>3983000</v>
      </c>
      <c r="E13" s="426">
        <v>600</v>
      </c>
      <c r="F13" s="426"/>
      <c r="G13" s="424" t="s">
        <v>594</v>
      </c>
      <c r="H13" s="427">
        <f>H14</f>
        <v>3942000</v>
      </c>
    </row>
    <row r="14" spans="1:8" ht="12.75">
      <c r="A14" s="428"/>
      <c r="B14" s="374" t="s">
        <v>540</v>
      </c>
      <c r="C14" s="382" t="s">
        <v>541</v>
      </c>
      <c r="D14" s="381">
        <v>25000</v>
      </c>
      <c r="E14" s="397"/>
      <c r="F14" s="397">
        <v>60004</v>
      </c>
      <c r="G14" s="382" t="s">
        <v>595</v>
      </c>
      <c r="H14" s="383">
        <v>3942000</v>
      </c>
    </row>
    <row r="15" spans="1:8" ht="12.75">
      <c r="A15" s="428"/>
      <c r="B15" s="374" t="s">
        <v>487</v>
      </c>
      <c r="C15" s="382" t="s">
        <v>240</v>
      </c>
      <c r="D15" s="381">
        <v>2000</v>
      </c>
      <c r="E15" s="397"/>
      <c r="F15" s="397"/>
      <c r="G15" s="382"/>
      <c r="H15" s="383"/>
    </row>
    <row r="16" spans="1:8" ht="12.75">
      <c r="A16" s="428"/>
      <c r="B16" s="374" t="s">
        <v>495</v>
      </c>
      <c r="C16" s="382" t="s">
        <v>193</v>
      </c>
      <c r="D16" s="381">
        <f>1780000+470000</f>
        <v>2250000</v>
      </c>
      <c r="E16" s="397"/>
      <c r="F16" s="397"/>
      <c r="G16" s="382"/>
      <c r="H16" s="383"/>
    </row>
    <row r="17" spans="1:8" ht="12.75">
      <c r="A17" s="428"/>
      <c r="B17" s="374" t="s">
        <v>494</v>
      </c>
      <c r="C17" s="382" t="s">
        <v>187</v>
      </c>
      <c r="D17" s="381">
        <v>4000</v>
      </c>
      <c r="E17" s="397"/>
      <c r="F17" s="397"/>
      <c r="G17" s="382"/>
      <c r="H17" s="383"/>
    </row>
    <row r="18" spans="1:8" ht="12.75">
      <c r="A18" s="428"/>
      <c r="B18" s="374" t="s">
        <v>501</v>
      </c>
      <c r="C18" s="382" t="s">
        <v>189</v>
      </c>
      <c r="D18" s="381">
        <v>2000</v>
      </c>
      <c r="E18" s="397"/>
      <c r="F18" s="397"/>
      <c r="G18" s="382"/>
      <c r="H18" s="383"/>
    </row>
    <row r="19" spans="1:8" ht="25.5">
      <c r="A19" s="428"/>
      <c r="B19" s="374" t="s">
        <v>605</v>
      </c>
      <c r="C19" s="429" t="s">
        <v>596</v>
      </c>
      <c r="D19" s="381">
        <f>'zał.nr8'!G30</f>
        <v>1700000</v>
      </c>
      <c r="E19" s="397"/>
      <c r="F19" s="397"/>
      <c r="G19" s="382"/>
      <c r="H19" s="383"/>
    </row>
    <row r="20" spans="1:8" ht="12.75">
      <c r="A20" s="567" t="s">
        <v>245</v>
      </c>
      <c r="B20" s="568"/>
      <c r="C20" s="568"/>
      <c r="D20" s="568"/>
      <c r="E20" s="568"/>
      <c r="F20" s="568"/>
      <c r="G20" s="568"/>
      <c r="H20" s="569"/>
    </row>
    <row r="21" spans="1:8" s="354" customFormat="1" ht="12.75">
      <c r="A21" s="422" t="s">
        <v>61</v>
      </c>
      <c r="B21" s="423"/>
      <c r="C21" s="424" t="s">
        <v>597</v>
      </c>
      <c r="D21" s="425">
        <f>D22+D23+D24+D25</f>
        <v>8984200</v>
      </c>
      <c r="E21" s="423" t="s">
        <v>61</v>
      </c>
      <c r="F21" s="423"/>
      <c r="G21" s="424" t="s">
        <v>597</v>
      </c>
      <c r="H21" s="427">
        <f>H22</f>
        <v>9345820</v>
      </c>
    </row>
    <row r="22" spans="1:8" ht="12.75">
      <c r="A22" s="428"/>
      <c r="B22" s="374" t="s">
        <v>495</v>
      </c>
      <c r="C22" s="382" t="s">
        <v>193</v>
      </c>
      <c r="D22" s="381">
        <v>8368200</v>
      </c>
      <c r="E22" s="397"/>
      <c r="F22" s="397">
        <v>70001</v>
      </c>
      <c r="G22" s="382" t="s">
        <v>477</v>
      </c>
      <c r="H22" s="383">
        <f>9800820-955000+D25</f>
        <v>9345820</v>
      </c>
    </row>
    <row r="23" spans="1:8" ht="12.75">
      <c r="A23" s="428"/>
      <c r="B23" s="374" t="s">
        <v>494</v>
      </c>
      <c r="C23" s="382" t="s">
        <v>187</v>
      </c>
      <c r="D23" s="381">
        <v>74000</v>
      </c>
      <c r="E23" s="382"/>
      <c r="F23" s="382"/>
      <c r="G23" s="382"/>
      <c r="H23" s="383"/>
    </row>
    <row r="24" spans="1:8" ht="12.75">
      <c r="A24" s="428"/>
      <c r="B24" s="374" t="s">
        <v>501</v>
      </c>
      <c r="C24" s="382" t="s">
        <v>189</v>
      </c>
      <c r="D24" s="381">
        <v>42000</v>
      </c>
      <c r="E24" s="382"/>
      <c r="F24" s="382"/>
      <c r="G24" s="382"/>
      <c r="H24" s="383"/>
    </row>
    <row r="25" spans="1:8" ht="26.25" thickBot="1">
      <c r="A25" s="430"/>
      <c r="B25" s="375" t="s">
        <v>605</v>
      </c>
      <c r="C25" s="431" t="s">
        <v>596</v>
      </c>
      <c r="D25" s="432">
        <f>'zał.nr8'!G37</f>
        <v>500000</v>
      </c>
      <c r="E25" s="433"/>
      <c r="F25" s="433"/>
      <c r="G25" s="433"/>
      <c r="H25" s="434"/>
    </row>
    <row r="26" spans="1:8" ht="12.75">
      <c r="A26" s="570" t="s">
        <v>598</v>
      </c>
      <c r="B26" s="571"/>
      <c r="C26" s="571"/>
      <c r="D26" s="571"/>
      <c r="E26" s="571"/>
      <c r="F26" s="571"/>
      <c r="G26" s="571"/>
      <c r="H26" s="572"/>
    </row>
    <row r="27" spans="1:8" s="354" customFormat="1" ht="12.75">
      <c r="A27" s="422" t="s">
        <v>85</v>
      </c>
      <c r="B27" s="423"/>
      <c r="C27" s="424" t="s">
        <v>599</v>
      </c>
      <c r="D27" s="425">
        <f>SUM(D28,D29,D30,D35,D36)</f>
        <v>4975256</v>
      </c>
      <c r="E27" s="426">
        <v>801</v>
      </c>
      <c r="F27" s="426"/>
      <c r="G27" s="424" t="s">
        <v>599</v>
      </c>
      <c r="H27" s="427">
        <f>H28</f>
        <v>5023938</v>
      </c>
    </row>
    <row r="28" spans="1:8" ht="12.75">
      <c r="A28" s="428"/>
      <c r="B28" s="374" t="s">
        <v>487</v>
      </c>
      <c r="C28" s="382" t="s">
        <v>240</v>
      </c>
      <c r="D28" s="381">
        <v>9000</v>
      </c>
      <c r="E28" s="397"/>
      <c r="F28" s="397">
        <v>80104</v>
      </c>
      <c r="G28" s="382" t="s">
        <v>271</v>
      </c>
      <c r="H28" s="383">
        <f>5037748-3811910+D36</f>
        <v>5023938</v>
      </c>
    </row>
    <row r="29" spans="1:8" ht="12.75">
      <c r="A29" s="428"/>
      <c r="B29" s="374" t="s">
        <v>495</v>
      </c>
      <c r="C29" s="382" t="s">
        <v>193</v>
      </c>
      <c r="D29" s="381">
        <v>1154956</v>
      </c>
      <c r="E29" s="382"/>
      <c r="F29" s="382"/>
      <c r="G29" s="382"/>
      <c r="H29" s="383"/>
    </row>
    <row r="30" spans="1:8" ht="13.5" thickBot="1">
      <c r="A30" s="435"/>
      <c r="B30" s="375" t="s">
        <v>494</v>
      </c>
      <c r="C30" s="433" t="s">
        <v>187</v>
      </c>
      <c r="D30" s="432">
        <v>4200</v>
      </c>
      <c r="E30" s="433"/>
      <c r="F30" s="433"/>
      <c r="G30" s="433"/>
      <c r="H30" s="434"/>
    </row>
    <row r="31" spans="2:8" s="378" customFormat="1" ht="12.75">
      <c r="B31" s="376"/>
      <c r="D31" s="377"/>
      <c r="H31" s="377"/>
    </row>
    <row r="32" spans="2:8" s="378" customFormat="1" ht="12.75">
      <c r="B32" s="376"/>
      <c r="D32" s="377"/>
      <c r="H32" s="377"/>
    </row>
    <row r="33" spans="2:8" s="378" customFormat="1" ht="0.75" customHeight="1" thickBot="1">
      <c r="B33" s="376"/>
      <c r="D33" s="377"/>
      <c r="H33" s="377"/>
    </row>
    <row r="34" spans="1:8" s="366" customFormat="1" ht="11.25" customHeight="1" thickBot="1">
      <c r="A34" s="362">
        <v>1</v>
      </c>
      <c r="B34" s="363">
        <v>2</v>
      </c>
      <c r="C34" s="364">
        <v>3</v>
      </c>
      <c r="D34" s="363">
        <v>4</v>
      </c>
      <c r="E34" s="363">
        <v>5</v>
      </c>
      <c r="F34" s="363">
        <v>6</v>
      </c>
      <c r="G34" s="364">
        <v>7</v>
      </c>
      <c r="H34" s="365">
        <v>8</v>
      </c>
    </row>
    <row r="35" spans="1:8" ht="12.75">
      <c r="A35" s="436"/>
      <c r="B35" s="437" t="s">
        <v>501</v>
      </c>
      <c r="C35" s="412" t="s">
        <v>189</v>
      </c>
      <c r="D35" s="438">
        <v>9000</v>
      </c>
      <c r="E35" s="412"/>
      <c r="F35" s="412"/>
      <c r="G35" s="412"/>
      <c r="H35" s="439"/>
    </row>
    <row r="36" spans="1:8" ht="25.5">
      <c r="A36" s="379"/>
      <c r="B36" s="374" t="s">
        <v>606</v>
      </c>
      <c r="C36" s="429" t="s">
        <v>600</v>
      </c>
      <c r="D36" s="381">
        <f>'zał.nr8'!G70</f>
        <v>3798100</v>
      </c>
      <c r="E36" s="382"/>
      <c r="F36" s="382"/>
      <c r="G36" s="382"/>
      <c r="H36" s="383"/>
    </row>
    <row r="37" spans="1:8" ht="12.75">
      <c r="A37" s="554" t="s">
        <v>233</v>
      </c>
      <c r="B37" s="555"/>
      <c r="C37" s="555"/>
      <c r="D37" s="555"/>
      <c r="E37" s="555"/>
      <c r="F37" s="555"/>
      <c r="G37" s="555"/>
      <c r="H37" s="556"/>
    </row>
    <row r="38" spans="1:8" s="354" customFormat="1" ht="12.75">
      <c r="A38" s="440">
        <v>926</v>
      </c>
      <c r="B38" s="424"/>
      <c r="C38" s="424" t="s">
        <v>601</v>
      </c>
      <c r="D38" s="425">
        <f>D39+D40+D41+D42</f>
        <v>1722000</v>
      </c>
      <c r="E38" s="426">
        <v>926</v>
      </c>
      <c r="F38" s="426"/>
      <c r="G38" s="424" t="s">
        <v>601</v>
      </c>
      <c r="H38" s="427">
        <f>H39</f>
        <v>1798500</v>
      </c>
    </row>
    <row r="39" spans="1:8" ht="54" customHeight="1">
      <c r="A39" s="379"/>
      <c r="B39" s="374" t="s">
        <v>499</v>
      </c>
      <c r="C39" s="380" t="s">
        <v>603</v>
      </c>
      <c r="D39" s="381">
        <v>618000</v>
      </c>
      <c r="E39" s="397"/>
      <c r="F39" s="397">
        <v>92605</v>
      </c>
      <c r="G39" s="382" t="s">
        <v>602</v>
      </c>
      <c r="H39" s="383">
        <f>2198500-750000+D42</f>
        <v>1798500</v>
      </c>
    </row>
    <row r="40" spans="1:8" ht="12.75">
      <c r="A40" s="379"/>
      <c r="B40" s="374" t="s">
        <v>495</v>
      </c>
      <c r="C40" s="382" t="s">
        <v>193</v>
      </c>
      <c r="D40" s="381">
        <v>751000</v>
      </c>
      <c r="E40" s="397"/>
      <c r="F40" s="397"/>
      <c r="G40" s="382"/>
      <c r="H40" s="383"/>
    </row>
    <row r="41" spans="1:8" ht="12.75">
      <c r="A41" s="379"/>
      <c r="B41" s="374" t="s">
        <v>494</v>
      </c>
      <c r="C41" s="382" t="s">
        <v>187</v>
      </c>
      <c r="D41" s="381">
        <v>3000</v>
      </c>
      <c r="E41" s="382"/>
      <c r="F41" s="382"/>
      <c r="G41" s="382"/>
      <c r="H41" s="383"/>
    </row>
    <row r="42" spans="1:8" ht="26.25" thickBot="1">
      <c r="A42" s="441"/>
      <c r="B42" s="385" t="s">
        <v>605</v>
      </c>
      <c r="C42" s="442" t="s">
        <v>596</v>
      </c>
      <c r="D42" s="443">
        <v>350000</v>
      </c>
      <c r="E42" s="444"/>
      <c r="F42" s="444"/>
      <c r="G42" s="444"/>
      <c r="H42" s="445"/>
    </row>
    <row r="43" spans="1:8" s="354" customFormat="1" ht="13.5" thickBot="1">
      <c r="A43" s="549" t="s">
        <v>604</v>
      </c>
      <c r="B43" s="550"/>
      <c r="C43" s="550"/>
      <c r="D43" s="446">
        <f>D38+D27+D21+D13</f>
        <v>19664456</v>
      </c>
      <c r="E43" s="551" t="s">
        <v>604</v>
      </c>
      <c r="F43" s="552"/>
      <c r="G43" s="553"/>
      <c r="H43" s="447">
        <f>H38+H27+H21+H13</f>
        <v>20110258</v>
      </c>
    </row>
    <row r="44" spans="4:8" ht="9.75" customHeight="1">
      <c r="D44" s="386"/>
      <c r="H44" s="386"/>
    </row>
    <row r="45" spans="1:8" ht="12.75">
      <c r="A45" s="355" t="s">
        <v>607</v>
      </c>
      <c r="D45" s="386"/>
      <c r="H45" s="386"/>
    </row>
    <row r="46" spans="4:8" ht="13.5" thickBot="1">
      <c r="D46" s="386"/>
      <c r="H46" s="356" t="s">
        <v>589</v>
      </c>
    </row>
    <row r="47" spans="1:8" s="354" customFormat="1" ht="12.75">
      <c r="A47" s="557" t="s">
        <v>590</v>
      </c>
      <c r="B47" s="558"/>
      <c r="C47" s="558"/>
      <c r="D47" s="558"/>
      <c r="E47" s="558" t="s">
        <v>591</v>
      </c>
      <c r="F47" s="558"/>
      <c r="G47" s="558"/>
      <c r="H47" s="559"/>
    </row>
    <row r="48" spans="1:8" s="361" customFormat="1" ht="36.75" customHeight="1">
      <c r="A48" s="391" t="s">
        <v>0</v>
      </c>
      <c r="B48" s="389" t="s">
        <v>21</v>
      </c>
      <c r="C48" s="390" t="s">
        <v>592</v>
      </c>
      <c r="D48" s="389" t="s">
        <v>593</v>
      </c>
      <c r="E48" s="389" t="s">
        <v>241</v>
      </c>
      <c r="F48" s="389" t="s">
        <v>1</v>
      </c>
      <c r="G48" s="390" t="s">
        <v>592</v>
      </c>
      <c r="H48" s="392" t="s">
        <v>593</v>
      </c>
    </row>
    <row r="49" spans="1:8" s="366" customFormat="1" ht="11.25" customHeight="1" thickBot="1">
      <c r="A49" s="393">
        <v>1</v>
      </c>
      <c r="B49" s="394">
        <v>2</v>
      </c>
      <c r="C49" s="395">
        <v>3</v>
      </c>
      <c r="D49" s="394">
        <v>4</v>
      </c>
      <c r="E49" s="394">
        <v>5</v>
      </c>
      <c r="F49" s="394">
        <v>6</v>
      </c>
      <c r="G49" s="395">
        <v>7</v>
      </c>
      <c r="H49" s="396">
        <v>8</v>
      </c>
    </row>
    <row r="50" spans="1:8" s="366" customFormat="1" ht="11.25" customHeight="1">
      <c r="A50" s="561" t="s">
        <v>243</v>
      </c>
      <c r="B50" s="562"/>
      <c r="C50" s="562"/>
      <c r="D50" s="562"/>
      <c r="E50" s="562"/>
      <c r="F50" s="562"/>
      <c r="G50" s="562"/>
      <c r="H50" s="563"/>
    </row>
    <row r="51" spans="1:8" s="354" customFormat="1" ht="12.75">
      <c r="A51" s="448">
        <v>550</v>
      </c>
      <c r="B51" s="449"/>
      <c r="C51" s="449" t="s">
        <v>608</v>
      </c>
      <c r="D51" s="450">
        <f>D52+D53+D54</f>
        <v>1027000</v>
      </c>
      <c r="E51" s="451">
        <v>550</v>
      </c>
      <c r="F51" s="449"/>
      <c r="G51" s="449" t="s">
        <v>608</v>
      </c>
      <c r="H51" s="452">
        <f>H52</f>
        <v>879000</v>
      </c>
    </row>
    <row r="52" spans="1:8" s="384" customFormat="1" ht="52.5" customHeight="1">
      <c r="A52" s="379"/>
      <c r="B52" s="374" t="s">
        <v>499</v>
      </c>
      <c r="C52" s="380" t="s">
        <v>603</v>
      </c>
      <c r="D52" s="381">
        <v>100000</v>
      </c>
      <c r="E52" s="382"/>
      <c r="F52" s="411">
        <v>55097</v>
      </c>
      <c r="G52" s="412" t="s">
        <v>558</v>
      </c>
      <c r="H52" s="383">
        <v>879000</v>
      </c>
    </row>
    <row r="53" spans="1:8" ht="12.75">
      <c r="A53" s="379"/>
      <c r="B53" s="374" t="s">
        <v>495</v>
      </c>
      <c r="C53" s="382" t="s">
        <v>193</v>
      </c>
      <c r="D53" s="381">
        <v>922000</v>
      </c>
      <c r="E53" s="382"/>
      <c r="F53" s="382"/>
      <c r="G53" s="382"/>
      <c r="H53" s="383"/>
    </row>
    <row r="54" spans="1:8" ht="13.5" thickBot="1">
      <c r="A54" s="435"/>
      <c r="B54" s="375" t="s">
        <v>494</v>
      </c>
      <c r="C54" s="433" t="s">
        <v>187</v>
      </c>
      <c r="D54" s="432">
        <v>5000</v>
      </c>
      <c r="E54" s="433"/>
      <c r="F54" s="433"/>
      <c r="G54" s="433"/>
      <c r="H54" s="434"/>
    </row>
    <row r="55" spans="1:8" ht="12.75">
      <c r="A55" s="554" t="s">
        <v>244</v>
      </c>
      <c r="B55" s="555"/>
      <c r="C55" s="555"/>
      <c r="D55" s="555"/>
      <c r="E55" s="555"/>
      <c r="F55" s="555"/>
      <c r="G55" s="555"/>
      <c r="H55" s="556"/>
    </row>
    <row r="56" spans="1:8" s="354" customFormat="1" ht="12.75">
      <c r="A56" s="440">
        <v>900</v>
      </c>
      <c r="B56" s="423"/>
      <c r="C56" s="424" t="s">
        <v>609</v>
      </c>
      <c r="D56" s="425">
        <f>D57</f>
        <v>2520000</v>
      </c>
      <c r="E56" s="426">
        <v>900</v>
      </c>
      <c r="F56" s="424"/>
      <c r="G56" s="424" t="s">
        <v>609</v>
      </c>
      <c r="H56" s="427">
        <f>H57</f>
        <v>2445000</v>
      </c>
    </row>
    <row r="57" spans="1:8" ht="13.5" thickBot="1">
      <c r="A57" s="435"/>
      <c r="B57" s="375" t="s">
        <v>495</v>
      </c>
      <c r="C57" s="433" t="s">
        <v>193</v>
      </c>
      <c r="D57" s="432">
        <v>2520000</v>
      </c>
      <c r="E57" s="433"/>
      <c r="F57" s="397">
        <v>90002</v>
      </c>
      <c r="G57" s="382" t="s">
        <v>460</v>
      </c>
      <c r="H57" s="434">
        <v>2445000</v>
      </c>
    </row>
    <row r="58" spans="1:8" s="354" customFormat="1" ht="13.5" thickBot="1">
      <c r="A58" s="549" t="s">
        <v>604</v>
      </c>
      <c r="B58" s="550"/>
      <c r="C58" s="550"/>
      <c r="D58" s="446">
        <f>D56+D51</f>
        <v>3547000</v>
      </c>
      <c r="E58" s="551" t="s">
        <v>604</v>
      </c>
      <c r="F58" s="552"/>
      <c r="G58" s="553"/>
      <c r="H58" s="447">
        <f>H56+H51</f>
        <v>3324000</v>
      </c>
    </row>
    <row r="59" spans="2:8" ht="12.75">
      <c r="B59" s="388"/>
      <c r="D59" s="386"/>
      <c r="H59" s="386"/>
    </row>
    <row r="60" spans="1:8" ht="12.75">
      <c r="A60" s="355" t="s">
        <v>610</v>
      </c>
      <c r="B60" s="388"/>
      <c r="D60" s="386"/>
      <c r="H60" s="386"/>
    </row>
    <row r="61" spans="2:8" ht="13.5" thickBot="1">
      <c r="B61" s="388"/>
      <c r="D61" s="386"/>
      <c r="H61" s="356" t="s">
        <v>589</v>
      </c>
    </row>
    <row r="62" spans="1:8" s="354" customFormat="1" ht="12.75">
      <c r="A62" s="557" t="s">
        <v>590</v>
      </c>
      <c r="B62" s="558"/>
      <c r="C62" s="558"/>
      <c r="D62" s="558"/>
      <c r="E62" s="558" t="s">
        <v>591</v>
      </c>
      <c r="F62" s="558"/>
      <c r="G62" s="558"/>
      <c r="H62" s="559"/>
    </row>
    <row r="63" spans="1:8" s="361" customFormat="1" ht="36.75" customHeight="1">
      <c r="A63" s="391" t="s">
        <v>0</v>
      </c>
      <c r="B63" s="389" t="s">
        <v>21</v>
      </c>
      <c r="C63" s="390" t="s">
        <v>592</v>
      </c>
      <c r="D63" s="389" t="s">
        <v>593</v>
      </c>
      <c r="E63" s="389" t="s">
        <v>241</v>
      </c>
      <c r="F63" s="389" t="s">
        <v>1</v>
      </c>
      <c r="G63" s="390" t="s">
        <v>592</v>
      </c>
      <c r="H63" s="392" t="s">
        <v>593</v>
      </c>
    </row>
    <row r="64" spans="1:8" s="366" customFormat="1" ht="11.25" customHeight="1" thickBot="1">
      <c r="A64" s="393">
        <v>1</v>
      </c>
      <c r="B64" s="394">
        <v>2</v>
      </c>
      <c r="C64" s="395">
        <v>3</v>
      </c>
      <c r="D64" s="394">
        <v>4</v>
      </c>
      <c r="E64" s="394">
        <v>5</v>
      </c>
      <c r="F64" s="394">
        <v>6</v>
      </c>
      <c r="G64" s="395">
        <v>7</v>
      </c>
      <c r="H64" s="396">
        <v>8</v>
      </c>
    </row>
    <row r="65" spans="1:8" s="354" customFormat="1" ht="12.75">
      <c r="A65" s="448">
        <v>600</v>
      </c>
      <c r="B65" s="453"/>
      <c r="C65" s="449" t="s">
        <v>594</v>
      </c>
      <c r="D65" s="450">
        <f>D66+D67+D68+D69+D70</f>
        <v>697100</v>
      </c>
      <c r="E65" s="451">
        <v>600</v>
      </c>
      <c r="F65" s="451"/>
      <c r="G65" s="449" t="s">
        <v>594</v>
      </c>
      <c r="H65" s="452">
        <f>H66+H67</f>
        <v>697100</v>
      </c>
    </row>
    <row r="66" spans="1:8" ht="24" customHeight="1">
      <c r="A66" s="473"/>
      <c r="B66" s="374" t="s">
        <v>487</v>
      </c>
      <c r="C66" s="382" t="s">
        <v>240</v>
      </c>
      <c r="D66" s="381">
        <f>120000+80000</f>
        <v>200000</v>
      </c>
      <c r="E66" s="397"/>
      <c r="F66" s="397">
        <v>60015</v>
      </c>
      <c r="G66" s="380" t="s">
        <v>612</v>
      </c>
      <c r="H66" s="383">
        <f>495100+120000</f>
        <v>615100</v>
      </c>
    </row>
    <row r="67" spans="1:8" ht="12.75">
      <c r="A67" s="473"/>
      <c r="B67" s="374" t="s">
        <v>495</v>
      </c>
      <c r="C67" s="382" t="s">
        <v>193</v>
      </c>
      <c r="D67" s="381">
        <f>480000</f>
        <v>480000</v>
      </c>
      <c r="E67" s="397"/>
      <c r="F67" s="397">
        <v>60016</v>
      </c>
      <c r="G67" s="382" t="s">
        <v>56</v>
      </c>
      <c r="H67" s="383">
        <v>82000</v>
      </c>
    </row>
    <row r="68" spans="1:8" ht="25.5">
      <c r="A68" s="473"/>
      <c r="B68" s="374" t="s">
        <v>488</v>
      </c>
      <c r="C68" s="380" t="s">
        <v>611</v>
      </c>
      <c r="D68" s="381">
        <f>2000</f>
        <v>2000</v>
      </c>
      <c r="E68" s="397"/>
      <c r="F68" s="397"/>
      <c r="G68" s="382"/>
      <c r="H68" s="383"/>
    </row>
    <row r="69" spans="1:8" ht="12.75">
      <c r="A69" s="473"/>
      <c r="B69" s="374" t="s">
        <v>494</v>
      </c>
      <c r="C69" s="382" t="s">
        <v>187</v>
      </c>
      <c r="D69" s="381">
        <f>100</f>
        <v>100</v>
      </c>
      <c r="E69" s="397"/>
      <c r="F69" s="397"/>
      <c r="G69" s="382"/>
      <c r="H69" s="383"/>
    </row>
    <row r="70" spans="1:8" ht="13.5" thickBot="1">
      <c r="A70" s="474"/>
      <c r="B70" s="375" t="s">
        <v>501</v>
      </c>
      <c r="C70" s="454" t="s">
        <v>189</v>
      </c>
      <c r="D70" s="432">
        <f>15000</f>
        <v>15000</v>
      </c>
      <c r="E70" s="455"/>
      <c r="F70" s="455"/>
      <c r="G70" s="433"/>
      <c r="H70" s="434"/>
    </row>
    <row r="71" spans="1:8" s="354" customFormat="1" ht="12.75">
      <c r="A71" s="465">
        <v>801</v>
      </c>
      <c r="B71" s="456"/>
      <c r="C71" s="457" t="s">
        <v>599</v>
      </c>
      <c r="D71" s="458">
        <f>D72+D73+D74+D75+D76</f>
        <v>1058408</v>
      </c>
      <c r="E71" s="466">
        <v>801</v>
      </c>
      <c r="F71" s="457"/>
      <c r="G71" s="457" t="s">
        <v>599</v>
      </c>
      <c r="H71" s="459">
        <f>H72+H73+H74+H75</f>
        <v>1058408</v>
      </c>
    </row>
    <row r="72" spans="1:8" ht="51.75" customHeight="1">
      <c r="A72" s="475"/>
      <c r="B72" s="399" t="s">
        <v>499</v>
      </c>
      <c r="C72" s="398" t="s">
        <v>603</v>
      </c>
      <c r="D72" s="420">
        <v>158890</v>
      </c>
      <c r="E72" s="460"/>
      <c r="F72" s="460">
        <v>80101</v>
      </c>
      <c r="G72" s="421" t="s">
        <v>88</v>
      </c>
      <c r="H72" s="413">
        <v>639247</v>
      </c>
    </row>
    <row r="73" spans="1:8" ht="12.75">
      <c r="A73" s="475"/>
      <c r="B73" s="399" t="s">
        <v>495</v>
      </c>
      <c r="C73" s="421" t="s">
        <v>193</v>
      </c>
      <c r="D73" s="420">
        <v>880477</v>
      </c>
      <c r="E73" s="460"/>
      <c r="F73" s="460">
        <v>80110</v>
      </c>
      <c r="G73" s="421" t="s">
        <v>92</v>
      </c>
      <c r="H73" s="413">
        <v>281551</v>
      </c>
    </row>
    <row r="74" spans="1:8" ht="12.75">
      <c r="A74" s="475"/>
      <c r="B74" s="399" t="s">
        <v>494</v>
      </c>
      <c r="C74" s="421" t="s">
        <v>187</v>
      </c>
      <c r="D74" s="420">
        <v>341</v>
      </c>
      <c r="E74" s="460"/>
      <c r="F74" s="460">
        <v>80120</v>
      </c>
      <c r="G74" s="421" t="s">
        <v>276</v>
      </c>
      <c r="H74" s="413">
        <v>26000</v>
      </c>
    </row>
    <row r="75" spans="1:8" ht="25.5">
      <c r="A75" s="475"/>
      <c r="B75" s="399" t="s">
        <v>613</v>
      </c>
      <c r="C75" s="398" t="s">
        <v>614</v>
      </c>
      <c r="D75" s="420">
        <v>17700</v>
      </c>
      <c r="E75" s="460"/>
      <c r="F75" s="460">
        <v>80130</v>
      </c>
      <c r="G75" s="421" t="s">
        <v>267</v>
      </c>
      <c r="H75" s="413">
        <v>111610</v>
      </c>
    </row>
    <row r="76" spans="1:8" ht="13.5" thickBot="1">
      <c r="A76" s="476"/>
      <c r="B76" s="461" t="s">
        <v>501</v>
      </c>
      <c r="C76" s="454" t="s">
        <v>189</v>
      </c>
      <c r="D76" s="462">
        <v>1000</v>
      </c>
      <c r="E76" s="463"/>
      <c r="F76" s="463"/>
      <c r="G76" s="454"/>
      <c r="H76" s="464"/>
    </row>
    <row r="77" spans="1:8" s="354" customFormat="1" ht="12.75">
      <c r="A77" s="465">
        <v>853</v>
      </c>
      <c r="B77" s="456"/>
      <c r="C77" s="457" t="s">
        <v>641</v>
      </c>
      <c r="D77" s="458">
        <f>D78+D79</f>
        <v>88200</v>
      </c>
      <c r="E77" s="466">
        <v>853</v>
      </c>
      <c r="F77" s="466"/>
      <c r="G77" s="457" t="s">
        <v>641</v>
      </c>
      <c r="H77" s="459">
        <f>H78</f>
        <v>88200</v>
      </c>
    </row>
    <row r="78" spans="1:8" ht="12.75">
      <c r="A78" s="419"/>
      <c r="B78" s="399" t="s">
        <v>495</v>
      </c>
      <c r="C78" s="382" t="s">
        <v>193</v>
      </c>
      <c r="D78" s="420">
        <v>88175</v>
      </c>
      <c r="E78" s="460"/>
      <c r="F78" s="460">
        <v>85305</v>
      </c>
      <c r="G78" s="421" t="s">
        <v>220</v>
      </c>
      <c r="H78" s="413">
        <v>88200</v>
      </c>
    </row>
    <row r="79" spans="1:8" ht="13.5" thickBot="1">
      <c r="A79" s="435"/>
      <c r="B79" s="375" t="s">
        <v>494</v>
      </c>
      <c r="C79" s="454" t="s">
        <v>187</v>
      </c>
      <c r="D79" s="432">
        <v>25</v>
      </c>
      <c r="E79" s="455"/>
      <c r="F79" s="455"/>
      <c r="G79" s="433"/>
      <c r="H79" s="434"/>
    </row>
    <row r="80" spans="1:8" s="354" customFormat="1" ht="12.75">
      <c r="A80" s="448">
        <v>854</v>
      </c>
      <c r="B80" s="453"/>
      <c r="C80" s="449" t="s">
        <v>615</v>
      </c>
      <c r="D80" s="450">
        <f>D81+D82+D83+D84+D85</f>
        <v>910856</v>
      </c>
      <c r="E80" s="451">
        <v>854</v>
      </c>
      <c r="F80" s="451"/>
      <c r="G80" s="449" t="s">
        <v>615</v>
      </c>
      <c r="H80" s="452">
        <f>H81+H82+H83+H84+H85</f>
        <v>910856</v>
      </c>
    </row>
    <row r="81" spans="1:8" ht="12.75">
      <c r="A81" s="379"/>
      <c r="B81" s="374" t="s">
        <v>487</v>
      </c>
      <c r="C81" s="382" t="s">
        <v>240</v>
      </c>
      <c r="D81" s="381">
        <v>40000</v>
      </c>
      <c r="E81" s="382"/>
      <c r="F81" s="397">
        <v>85403</v>
      </c>
      <c r="G81" s="382" t="s">
        <v>616</v>
      </c>
      <c r="H81" s="383">
        <v>400400</v>
      </c>
    </row>
    <row r="82" spans="1:8" ht="51.75" customHeight="1">
      <c r="A82" s="419"/>
      <c r="B82" s="399" t="s">
        <v>499</v>
      </c>
      <c r="C82" s="398" t="s">
        <v>603</v>
      </c>
      <c r="D82" s="420">
        <v>100880</v>
      </c>
      <c r="E82" s="421"/>
      <c r="F82" s="400">
        <v>85406</v>
      </c>
      <c r="G82" s="380" t="s">
        <v>637</v>
      </c>
      <c r="H82" s="413">
        <v>21380</v>
      </c>
    </row>
    <row r="83" spans="1:8" ht="12.75">
      <c r="A83" s="379"/>
      <c r="B83" s="374" t="s">
        <v>495</v>
      </c>
      <c r="C83" s="382" t="s">
        <v>193</v>
      </c>
      <c r="D83" s="381">
        <v>765874</v>
      </c>
      <c r="E83" s="382"/>
      <c r="F83" s="397">
        <v>85407</v>
      </c>
      <c r="G83" s="382" t="s">
        <v>114</v>
      </c>
      <c r="H83" s="383">
        <v>22976</v>
      </c>
    </row>
    <row r="84" spans="1:8" ht="12.75">
      <c r="A84" s="379"/>
      <c r="B84" s="374" t="s">
        <v>494</v>
      </c>
      <c r="C84" s="382" t="s">
        <v>187</v>
      </c>
      <c r="D84" s="381">
        <v>1602</v>
      </c>
      <c r="E84" s="382"/>
      <c r="F84" s="397">
        <v>85410</v>
      </c>
      <c r="G84" s="382" t="s">
        <v>318</v>
      </c>
      <c r="H84" s="383">
        <v>290100</v>
      </c>
    </row>
    <row r="85" spans="1:8" ht="24.75" customHeight="1" thickBot="1">
      <c r="A85" s="379"/>
      <c r="B85" s="374" t="s">
        <v>613</v>
      </c>
      <c r="C85" s="398" t="s">
        <v>614</v>
      </c>
      <c r="D85" s="381">
        <v>2500</v>
      </c>
      <c r="E85" s="382"/>
      <c r="F85" s="397">
        <v>85417</v>
      </c>
      <c r="G85" s="382" t="s">
        <v>277</v>
      </c>
      <c r="H85" s="383">
        <v>176000</v>
      </c>
    </row>
    <row r="86" spans="1:8" s="354" customFormat="1" ht="13.5" thickBot="1">
      <c r="A86" s="549" t="s">
        <v>604</v>
      </c>
      <c r="B86" s="550"/>
      <c r="C86" s="550"/>
      <c r="D86" s="446">
        <f>SUM(D80,D77,D71,D65)</f>
        <v>2754564</v>
      </c>
      <c r="E86" s="551" t="s">
        <v>604</v>
      </c>
      <c r="F86" s="552"/>
      <c r="G86" s="553"/>
      <c r="H86" s="447">
        <f>SUM(H80,H77,H65,H71)</f>
        <v>2754564</v>
      </c>
    </row>
    <row r="87" spans="2:8" ht="12.75">
      <c r="B87" s="388"/>
      <c r="D87" s="386"/>
      <c r="F87" s="387"/>
      <c r="H87" s="386"/>
    </row>
    <row r="88" spans="4:6" ht="12.75">
      <c r="D88" s="386"/>
      <c r="F88" s="387"/>
    </row>
    <row r="89" spans="4:6" ht="12.75">
      <c r="D89" s="386"/>
      <c r="F89" s="387"/>
    </row>
    <row r="90" spans="4:6" ht="12.75">
      <c r="D90" s="386"/>
      <c r="F90" s="387"/>
    </row>
    <row r="91" spans="4:6" ht="12.75">
      <c r="D91" s="386"/>
      <c r="F91" s="387"/>
    </row>
    <row r="92" spans="4:6" ht="12.75">
      <c r="D92" s="386"/>
      <c r="F92" s="387"/>
    </row>
    <row r="93" spans="4:6" ht="12.75">
      <c r="D93" s="386"/>
      <c r="F93" s="387"/>
    </row>
    <row r="94" spans="4:6" ht="12.75">
      <c r="D94" s="386"/>
      <c r="F94" s="387"/>
    </row>
    <row r="95" spans="4:6" ht="12.75">
      <c r="D95" s="386"/>
      <c r="F95" s="387"/>
    </row>
    <row r="96" spans="4:6" ht="12.75">
      <c r="D96" s="386"/>
      <c r="F96" s="387"/>
    </row>
    <row r="97" spans="4:6" ht="12.75">
      <c r="D97" s="386"/>
      <c r="F97" s="387"/>
    </row>
    <row r="98" spans="4:6" ht="12.75">
      <c r="D98" s="386"/>
      <c r="F98" s="387"/>
    </row>
    <row r="99" spans="4:6" ht="12.75">
      <c r="D99" s="386"/>
      <c r="F99" s="387"/>
    </row>
    <row r="100" spans="4:6" ht="12.75">
      <c r="D100" s="386"/>
      <c r="F100" s="387"/>
    </row>
    <row r="101" spans="4:6" ht="12.75">
      <c r="D101" s="386"/>
      <c r="F101" s="387"/>
    </row>
    <row r="102" spans="4:6" ht="12.75">
      <c r="D102" s="386"/>
      <c r="F102" s="387"/>
    </row>
    <row r="103" spans="4:6" ht="12.75">
      <c r="D103" s="386"/>
      <c r="F103" s="387"/>
    </row>
    <row r="104" spans="4:6" ht="12.75">
      <c r="D104" s="386"/>
      <c r="F104" s="387"/>
    </row>
    <row r="105" spans="4:6" ht="12.75">
      <c r="D105" s="386"/>
      <c r="F105" s="387"/>
    </row>
    <row r="106" spans="4:6" ht="12.75">
      <c r="D106" s="386"/>
      <c r="F106" s="387"/>
    </row>
    <row r="107" spans="4:6" ht="12.75">
      <c r="D107" s="386"/>
      <c r="F107" s="387"/>
    </row>
    <row r="108" spans="4:6" ht="12.75">
      <c r="D108" s="386"/>
      <c r="F108" s="387"/>
    </row>
    <row r="109" spans="4:6" ht="12.75">
      <c r="D109" s="386"/>
      <c r="F109" s="387"/>
    </row>
    <row r="110" spans="4:6" ht="12.75">
      <c r="D110" s="386"/>
      <c r="F110" s="387"/>
    </row>
    <row r="111" spans="4:6" ht="12.75">
      <c r="D111" s="386"/>
      <c r="F111" s="387"/>
    </row>
    <row r="112" spans="4:6" ht="12.75">
      <c r="D112" s="386"/>
      <c r="F112" s="387"/>
    </row>
    <row r="113" spans="4:6" ht="12.75">
      <c r="D113" s="386"/>
      <c r="F113" s="387"/>
    </row>
    <row r="114" spans="4:6" ht="12.75">
      <c r="D114" s="386"/>
      <c r="F114" s="387"/>
    </row>
    <row r="115" spans="4:6" ht="12.75">
      <c r="D115" s="386"/>
      <c r="F115" s="387"/>
    </row>
    <row r="116" spans="4:6" ht="12.75">
      <c r="D116" s="386"/>
      <c r="F116" s="387"/>
    </row>
    <row r="117" spans="4:6" ht="12.75">
      <c r="D117" s="386"/>
      <c r="F117" s="387"/>
    </row>
    <row r="118" spans="4:6" ht="12.75">
      <c r="D118" s="386"/>
      <c r="F118" s="387"/>
    </row>
    <row r="119" spans="4:6" ht="12.75">
      <c r="D119" s="386"/>
      <c r="F119" s="387"/>
    </row>
    <row r="120" spans="4:6" ht="12.75">
      <c r="D120" s="386"/>
      <c r="F120" s="387"/>
    </row>
    <row r="121" spans="4:6" ht="12.75">
      <c r="D121" s="386"/>
      <c r="F121" s="387"/>
    </row>
    <row r="122" spans="4:6" ht="12.75">
      <c r="D122" s="386"/>
      <c r="F122" s="387"/>
    </row>
    <row r="123" spans="4:6" ht="12.75">
      <c r="D123" s="386"/>
      <c r="F123" s="387"/>
    </row>
    <row r="124" spans="4:6" ht="12.75">
      <c r="D124" s="386"/>
      <c r="F124" s="387"/>
    </row>
    <row r="125" spans="4:6" ht="12.75">
      <c r="D125" s="386"/>
      <c r="F125" s="387"/>
    </row>
    <row r="126" ht="12.75">
      <c r="F126" s="387"/>
    </row>
    <row r="127" ht="12.75">
      <c r="F127" s="387"/>
    </row>
    <row r="128" ht="12.75">
      <c r="F128" s="387"/>
    </row>
    <row r="129" ht="12.75">
      <c r="F129" s="387"/>
    </row>
    <row r="130" ht="12.75">
      <c r="F130" s="387"/>
    </row>
    <row r="131" ht="12.75">
      <c r="F131" s="387"/>
    </row>
    <row r="132" ht="12.75">
      <c r="F132" s="387"/>
    </row>
    <row r="133" ht="12.75">
      <c r="F133" s="387"/>
    </row>
    <row r="134" ht="12.75">
      <c r="F134" s="387"/>
    </row>
    <row r="135" ht="12.75">
      <c r="F135" s="387"/>
    </row>
    <row r="136" ht="12.75">
      <c r="F136" s="387"/>
    </row>
    <row r="137" ht="12.75">
      <c r="F137" s="387"/>
    </row>
    <row r="138" ht="12.75">
      <c r="F138" s="387"/>
    </row>
    <row r="139" ht="12.75">
      <c r="F139" s="387"/>
    </row>
    <row r="140" ht="12.75">
      <c r="F140" s="387"/>
    </row>
    <row r="141" ht="12.75">
      <c r="F141" s="387"/>
    </row>
    <row r="142" ht="12.75">
      <c r="F142" s="387"/>
    </row>
    <row r="143" ht="12.75">
      <c r="F143" s="387"/>
    </row>
    <row r="144" ht="12.75">
      <c r="F144" s="387"/>
    </row>
    <row r="145" ht="12.75">
      <c r="F145" s="387"/>
    </row>
    <row r="146" ht="12.75">
      <c r="F146" s="387"/>
    </row>
    <row r="147" ht="12.75">
      <c r="F147" s="387"/>
    </row>
    <row r="148" ht="12.75">
      <c r="F148" s="387"/>
    </row>
    <row r="149" ht="12.75">
      <c r="F149" s="387"/>
    </row>
    <row r="150" ht="12.75">
      <c r="F150" s="387"/>
    </row>
    <row r="151" ht="12.75">
      <c r="F151" s="387"/>
    </row>
    <row r="152" ht="12.75">
      <c r="F152" s="387"/>
    </row>
    <row r="153" ht="12.75">
      <c r="F153" s="387"/>
    </row>
    <row r="154" ht="12.75">
      <c r="F154" s="387"/>
    </row>
    <row r="155" ht="12.75">
      <c r="F155" s="387"/>
    </row>
    <row r="156" ht="12.75">
      <c r="F156" s="387"/>
    </row>
    <row r="157" ht="12.75">
      <c r="F157" s="387"/>
    </row>
    <row r="158" ht="12.75">
      <c r="F158" s="387"/>
    </row>
    <row r="159" ht="12.75">
      <c r="F159" s="387"/>
    </row>
    <row r="160" ht="12.75">
      <c r="F160" s="387"/>
    </row>
    <row r="161" ht="12.75">
      <c r="F161" s="387"/>
    </row>
    <row r="162" ht="12.75">
      <c r="F162" s="387"/>
    </row>
    <row r="163" ht="12.75">
      <c r="F163" s="387"/>
    </row>
    <row r="164" ht="12.75">
      <c r="F164" s="387"/>
    </row>
    <row r="165" ht="12.75">
      <c r="F165" s="387"/>
    </row>
    <row r="166" ht="12.75">
      <c r="F166" s="387"/>
    </row>
    <row r="167" ht="12.75">
      <c r="F167" s="387"/>
    </row>
    <row r="168" ht="12.75">
      <c r="F168" s="387"/>
    </row>
    <row r="169" ht="12.75">
      <c r="F169" s="387"/>
    </row>
    <row r="170" ht="12.75">
      <c r="F170" s="387"/>
    </row>
    <row r="171" ht="12.75">
      <c r="F171" s="387"/>
    </row>
    <row r="172" ht="12.75">
      <c r="F172" s="387"/>
    </row>
    <row r="173" ht="12.75">
      <c r="F173" s="387"/>
    </row>
    <row r="174" ht="12.75">
      <c r="F174" s="387"/>
    </row>
    <row r="175" ht="12.75">
      <c r="F175" s="387"/>
    </row>
    <row r="176" ht="12.75">
      <c r="F176" s="387"/>
    </row>
    <row r="177" ht="12.75">
      <c r="F177" s="387"/>
    </row>
    <row r="178" ht="12.75">
      <c r="F178" s="387"/>
    </row>
    <row r="179" ht="12.75">
      <c r="F179" s="387"/>
    </row>
    <row r="180" ht="12.75">
      <c r="F180" s="387"/>
    </row>
    <row r="181" ht="12.75">
      <c r="F181" s="387"/>
    </row>
    <row r="182" ht="12.75">
      <c r="F182" s="387"/>
    </row>
    <row r="183" ht="12.75">
      <c r="F183" s="387"/>
    </row>
    <row r="184" ht="12.75">
      <c r="F184" s="387"/>
    </row>
    <row r="185" ht="12.75">
      <c r="F185" s="387"/>
    </row>
    <row r="186" ht="12.75">
      <c r="F186" s="387"/>
    </row>
    <row r="187" ht="12.75">
      <c r="F187" s="387"/>
    </row>
    <row r="188" ht="12.75">
      <c r="F188" s="387"/>
    </row>
    <row r="189" ht="12.75">
      <c r="F189" s="387"/>
    </row>
    <row r="190" ht="12.75">
      <c r="F190" s="387"/>
    </row>
    <row r="191" ht="12.75">
      <c r="F191" s="387"/>
    </row>
    <row r="192" ht="12.75">
      <c r="F192" s="387"/>
    </row>
    <row r="193" ht="12.75">
      <c r="F193" s="387"/>
    </row>
    <row r="194" ht="12.75">
      <c r="F194" s="387"/>
    </row>
    <row r="195" ht="12.75">
      <c r="F195" s="387"/>
    </row>
    <row r="196" ht="12.75">
      <c r="F196" s="387"/>
    </row>
    <row r="197" ht="12.75">
      <c r="F197" s="387"/>
    </row>
    <row r="198" ht="12.75">
      <c r="F198" s="387"/>
    </row>
    <row r="199" ht="12.75">
      <c r="F199" s="387"/>
    </row>
    <row r="200" ht="12.75">
      <c r="F200" s="387"/>
    </row>
    <row r="201" ht="12.75">
      <c r="F201" s="387"/>
    </row>
    <row r="202" ht="12.75">
      <c r="F202" s="387"/>
    </row>
    <row r="203" ht="12.75">
      <c r="F203" s="387"/>
    </row>
    <row r="204" ht="12.75">
      <c r="F204" s="387"/>
    </row>
    <row r="205" ht="12.75">
      <c r="F205" s="387"/>
    </row>
    <row r="206" ht="12.75">
      <c r="F206" s="387"/>
    </row>
    <row r="207" ht="12.75">
      <c r="F207" s="387"/>
    </row>
    <row r="208" ht="12.75">
      <c r="F208" s="387"/>
    </row>
    <row r="209" ht="12.75">
      <c r="F209" s="387"/>
    </row>
    <row r="210" ht="12.75">
      <c r="F210" s="387"/>
    </row>
    <row r="211" ht="12.75">
      <c r="F211" s="387"/>
    </row>
    <row r="212" ht="12.75">
      <c r="F212" s="387"/>
    </row>
    <row r="213" ht="12.75">
      <c r="F213" s="387"/>
    </row>
    <row r="214" ht="12.75">
      <c r="F214" s="387"/>
    </row>
    <row r="215" ht="12.75">
      <c r="F215" s="387"/>
    </row>
    <row r="216" ht="12.75">
      <c r="F216" s="387"/>
    </row>
    <row r="217" ht="12.75">
      <c r="F217" s="387"/>
    </row>
    <row r="218" ht="12.75">
      <c r="F218" s="387"/>
    </row>
    <row r="219" ht="12.75">
      <c r="F219" s="387"/>
    </row>
    <row r="220" ht="12.75">
      <c r="F220" s="387"/>
    </row>
    <row r="221" ht="12.75">
      <c r="F221" s="387"/>
    </row>
    <row r="222" ht="12.75">
      <c r="F222" s="387"/>
    </row>
    <row r="223" ht="12.75">
      <c r="F223" s="387"/>
    </row>
    <row r="224" ht="12.75">
      <c r="F224" s="387"/>
    </row>
    <row r="225" ht="12.75">
      <c r="F225" s="387"/>
    </row>
    <row r="226" ht="12.75">
      <c r="F226" s="387"/>
    </row>
    <row r="227" ht="12.75">
      <c r="F227" s="387"/>
    </row>
    <row r="228" ht="12.75">
      <c r="F228" s="387"/>
    </row>
    <row r="229" ht="12.75">
      <c r="F229" s="387"/>
    </row>
    <row r="230" ht="12.75">
      <c r="F230" s="387"/>
    </row>
    <row r="231" ht="12.75">
      <c r="F231" s="387"/>
    </row>
    <row r="232" ht="12.75">
      <c r="F232" s="387"/>
    </row>
    <row r="233" ht="12.75">
      <c r="F233" s="387"/>
    </row>
    <row r="234" ht="12.75">
      <c r="F234" s="387"/>
    </row>
    <row r="235" ht="12.75">
      <c r="F235" s="387"/>
    </row>
    <row r="236" ht="12.75">
      <c r="F236" s="387"/>
    </row>
    <row r="237" ht="12.75">
      <c r="F237" s="387"/>
    </row>
    <row r="238" ht="12.75">
      <c r="F238" s="387"/>
    </row>
    <row r="239" ht="12.75">
      <c r="F239" s="387"/>
    </row>
    <row r="240" ht="12.75">
      <c r="F240" s="387"/>
    </row>
    <row r="241" ht="12.75">
      <c r="F241" s="387"/>
    </row>
    <row r="242" ht="12.75">
      <c r="F242" s="387"/>
    </row>
    <row r="243" ht="12.75">
      <c r="F243" s="387"/>
    </row>
    <row r="244" ht="12.75">
      <c r="F244" s="387"/>
    </row>
    <row r="245" ht="12.75">
      <c r="F245" s="387"/>
    </row>
    <row r="246" ht="12.75">
      <c r="F246" s="387"/>
    </row>
    <row r="247" ht="12.75">
      <c r="F247" s="387"/>
    </row>
    <row r="248" ht="12.75">
      <c r="F248" s="387"/>
    </row>
    <row r="249" ht="12.75">
      <c r="F249" s="387"/>
    </row>
    <row r="250" ht="12.75">
      <c r="F250" s="387"/>
    </row>
    <row r="251" ht="12.75">
      <c r="F251" s="387"/>
    </row>
  </sheetData>
  <sheetProtection password="CF53" sheet="1" objects="1" scenarios="1"/>
  <mergeCells count="19">
    <mergeCell ref="A5:H5"/>
    <mergeCell ref="A47:D47"/>
    <mergeCell ref="E47:H47"/>
    <mergeCell ref="A50:H50"/>
    <mergeCell ref="A9:D9"/>
    <mergeCell ref="E9:H9"/>
    <mergeCell ref="A12:H12"/>
    <mergeCell ref="A20:H20"/>
    <mergeCell ref="A26:H26"/>
    <mergeCell ref="A37:H37"/>
    <mergeCell ref="A43:C43"/>
    <mergeCell ref="E43:G43"/>
    <mergeCell ref="A86:C86"/>
    <mergeCell ref="E86:G86"/>
    <mergeCell ref="A55:H55"/>
    <mergeCell ref="A58:C58"/>
    <mergeCell ref="E58:G58"/>
    <mergeCell ref="A62:D62"/>
    <mergeCell ref="E62:H6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3" r:id="rId1"/>
  <rowBreaks count="3" manualBreakCount="3">
    <brk id="31" max="7" man="1"/>
    <brk id="59" max="7" man="1"/>
    <brk id="8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6"/>
  <sheetViews>
    <sheetView view="pageBreakPreview" zoomScaleSheetLayoutView="100" workbookViewId="0" topLeftCell="E27">
      <selection activeCell="G34" sqref="G34"/>
    </sheetView>
  </sheetViews>
  <sheetFormatPr defaultColWidth="9.00390625" defaultRowHeight="12.75"/>
  <cols>
    <col min="1" max="2" width="5.00390625" style="355" customWidth="1"/>
    <col min="3" max="3" width="42.25390625" style="355" customWidth="1"/>
    <col min="4" max="4" width="11.125" style="355" customWidth="1"/>
    <col min="5" max="5" width="5.375" style="355" customWidth="1"/>
    <col min="6" max="6" width="7.75390625" style="355" customWidth="1"/>
    <col min="7" max="7" width="39.875" style="355" customWidth="1"/>
    <col min="8" max="8" width="13.25390625" style="355" customWidth="1"/>
    <col min="9" max="16384" width="9.125" style="355" customWidth="1"/>
  </cols>
  <sheetData>
    <row r="1" ht="12.75">
      <c r="G1" s="44" t="s">
        <v>661</v>
      </c>
    </row>
    <row r="2" ht="12.75">
      <c r="G2" s="44" t="s">
        <v>676</v>
      </c>
    </row>
    <row r="3" ht="12.75">
      <c r="G3" s="44" t="s">
        <v>679</v>
      </c>
    </row>
    <row r="4" ht="65.25" customHeight="1"/>
    <row r="5" spans="1:8" ht="12.75">
      <c r="A5" s="560" t="s">
        <v>617</v>
      </c>
      <c r="B5" s="560"/>
      <c r="C5" s="560"/>
      <c r="D5" s="560"/>
      <c r="E5" s="560"/>
      <c r="F5" s="560"/>
      <c r="G5" s="560"/>
      <c r="H5" s="560"/>
    </row>
    <row r="6" spans="1:8" ht="12.75">
      <c r="A6" s="560" t="s">
        <v>618</v>
      </c>
      <c r="B6" s="560"/>
      <c r="C6" s="560"/>
      <c r="D6" s="560"/>
      <c r="E6" s="560"/>
      <c r="F6" s="560"/>
      <c r="G6" s="560"/>
      <c r="H6" s="560"/>
    </row>
    <row r="7" ht="13.5" thickBot="1">
      <c r="H7" s="356" t="s">
        <v>589</v>
      </c>
    </row>
    <row r="8" spans="1:8" s="354" customFormat="1" ht="12.75">
      <c r="A8" s="557" t="s">
        <v>590</v>
      </c>
      <c r="B8" s="558"/>
      <c r="C8" s="558"/>
      <c r="D8" s="558"/>
      <c r="E8" s="558" t="s">
        <v>591</v>
      </c>
      <c r="F8" s="558"/>
      <c r="G8" s="558"/>
      <c r="H8" s="559"/>
    </row>
    <row r="9" spans="1:8" s="361" customFormat="1" ht="36.75" customHeight="1" thickBot="1">
      <c r="A9" s="357" t="s">
        <v>0</v>
      </c>
      <c r="B9" s="358" t="s">
        <v>21</v>
      </c>
      <c r="C9" s="359" t="s">
        <v>592</v>
      </c>
      <c r="D9" s="358" t="s">
        <v>593</v>
      </c>
      <c r="E9" s="358" t="s">
        <v>241</v>
      </c>
      <c r="F9" s="358" t="s">
        <v>1</v>
      </c>
      <c r="G9" s="359" t="s">
        <v>592</v>
      </c>
      <c r="H9" s="360" t="s">
        <v>593</v>
      </c>
    </row>
    <row r="10" spans="1:8" s="366" customFormat="1" ht="11.25" customHeight="1" thickBot="1">
      <c r="A10" s="362">
        <v>1</v>
      </c>
      <c r="B10" s="363">
        <v>2</v>
      </c>
      <c r="C10" s="364">
        <v>3</v>
      </c>
      <c r="D10" s="363">
        <v>4</v>
      </c>
      <c r="E10" s="363">
        <v>5</v>
      </c>
      <c r="F10" s="363">
        <v>6</v>
      </c>
      <c r="G10" s="364">
        <v>7</v>
      </c>
      <c r="H10" s="365">
        <v>8</v>
      </c>
    </row>
    <row r="11" spans="1:8" s="354" customFormat="1" ht="12.75">
      <c r="A11" s="422" t="s">
        <v>119</v>
      </c>
      <c r="B11" s="423"/>
      <c r="C11" s="424" t="s">
        <v>609</v>
      </c>
      <c r="D11" s="425">
        <f>D12+D13+D14</f>
        <v>977171</v>
      </c>
      <c r="E11" s="426">
        <v>900</v>
      </c>
      <c r="F11" s="426"/>
      <c r="G11" s="424" t="s">
        <v>609</v>
      </c>
      <c r="H11" s="427">
        <f>H12</f>
        <v>1001671</v>
      </c>
    </row>
    <row r="12" spans="1:8" ht="12.75">
      <c r="A12" s="428"/>
      <c r="B12" s="374" t="s">
        <v>487</v>
      </c>
      <c r="C12" s="382" t="s">
        <v>240</v>
      </c>
      <c r="D12" s="381">
        <v>965171</v>
      </c>
      <c r="E12" s="397"/>
      <c r="F12" s="397">
        <v>90011</v>
      </c>
      <c r="G12" s="382" t="s">
        <v>625</v>
      </c>
      <c r="H12" s="383">
        <v>1001671</v>
      </c>
    </row>
    <row r="13" spans="1:8" ht="12.75">
      <c r="A13" s="428"/>
      <c r="B13" s="374" t="s">
        <v>494</v>
      </c>
      <c r="C13" s="382" t="s">
        <v>187</v>
      </c>
      <c r="D13" s="381">
        <v>10000</v>
      </c>
      <c r="E13" s="397"/>
      <c r="F13" s="397"/>
      <c r="G13" s="382"/>
      <c r="H13" s="383"/>
    </row>
    <row r="14" spans="1:8" ht="25.5">
      <c r="A14" s="428"/>
      <c r="B14" s="374" t="s">
        <v>613</v>
      </c>
      <c r="C14" s="380" t="s">
        <v>614</v>
      </c>
      <c r="D14" s="381">
        <v>2000</v>
      </c>
      <c r="E14" s="397"/>
      <c r="F14" s="397"/>
      <c r="G14" s="382"/>
      <c r="H14" s="383"/>
    </row>
    <row r="15" spans="1:8" s="354" customFormat="1" ht="13.5" thickBot="1">
      <c r="A15" s="573" t="s">
        <v>604</v>
      </c>
      <c r="B15" s="574"/>
      <c r="C15" s="574"/>
      <c r="D15" s="467">
        <f>D11</f>
        <v>977171</v>
      </c>
      <c r="E15" s="575" t="s">
        <v>604</v>
      </c>
      <c r="F15" s="576"/>
      <c r="G15" s="577"/>
      <c r="H15" s="468">
        <f>H11</f>
        <v>1001671</v>
      </c>
    </row>
    <row r="16" spans="4:6" ht="12.75">
      <c r="D16" s="386"/>
      <c r="F16" s="387"/>
    </row>
    <row r="17" ht="12.75">
      <c r="G17" s="44" t="s">
        <v>662</v>
      </c>
    </row>
    <row r="18" ht="12.75">
      <c r="G18" s="44" t="s">
        <v>676</v>
      </c>
    </row>
    <row r="19" ht="12.75">
      <c r="G19" s="44" t="s">
        <v>679</v>
      </c>
    </row>
    <row r="20" ht="84.75" customHeight="1"/>
    <row r="21" spans="1:8" ht="12.75">
      <c r="A21" s="560" t="s">
        <v>620</v>
      </c>
      <c r="B21" s="560"/>
      <c r="C21" s="560"/>
      <c r="D21" s="560"/>
      <c r="E21" s="560"/>
      <c r="F21" s="560"/>
      <c r="G21" s="560"/>
      <c r="H21" s="560"/>
    </row>
    <row r="22" spans="1:8" ht="12.75">
      <c r="A22" s="560" t="s">
        <v>618</v>
      </c>
      <c r="B22" s="560"/>
      <c r="C22" s="560"/>
      <c r="D22" s="560"/>
      <c r="E22" s="560"/>
      <c r="F22" s="560"/>
      <c r="G22" s="560"/>
      <c r="H22" s="560"/>
    </row>
    <row r="23" spans="4:6" ht="13.5" thickBot="1">
      <c r="D23" s="386"/>
      <c r="F23" s="387"/>
    </row>
    <row r="24" spans="1:8" s="354" customFormat="1" ht="12.75">
      <c r="A24" s="557" t="s">
        <v>590</v>
      </c>
      <c r="B24" s="558"/>
      <c r="C24" s="558"/>
      <c r="D24" s="558"/>
      <c r="E24" s="558" t="s">
        <v>591</v>
      </c>
      <c r="F24" s="558"/>
      <c r="G24" s="558"/>
      <c r="H24" s="559"/>
    </row>
    <row r="25" spans="1:8" s="361" customFormat="1" ht="36.75" customHeight="1" thickBot="1">
      <c r="A25" s="357" t="s">
        <v>0</v>
      </c>
      <c r="B25" s="358" t="s">
        <v>21</v>
      </c>
      <c r="C25" s="359" t="s">
        <v>592</v>
      </c>
      <c r="D25" s="358" t="s">
        <v>593</v>
      </c>
      <c r="E25" s="358" t="s">
        <v>241</v>
      </c>
      <c r="F25" s="358" t="s">
        <v>1</v>
      </c>
      <c r="G25" s="359" t="s">
        <v>592</v>
      </c>
      <c r="H25" s="360" t="s">
        <v>593</v>
      </c>
    </row>
    <row r="26" spans="1:8" s="366" customFormat="1" ht="11.25" customHeight="1" thickBot="1">
      <c r="A26" s="362">
        <v>1</v>
      </c>
      <c r="B26" s="363">
        <v>2</v>
      </c>
      <c r="C26" s="364">
        <v>3</v>
      </c>
      <c r="D26" s="363">
        <v>4</v>
      </c>
      <c r="E26" s="363">
        <v>5</v>
      </c>
      <c r="F26" s="363">
        <v>6</v>
      </c>
      <c r="G26" s="364">
        <v>7</v>
      </c>
      <c r="H26" s="365">
        <v>8</v>
      </c>
    </row>
    <row r="27" spans="1:8" s="354" customFormat="1" ht="12.75">
      <c r="A27" s="422" t="s">
        <v>119</v>
      </c>
      <c r="B27" s="423"/>
      <c r="C27" s="424" t="s">
        <v>609</v>
      </c>
      <c r="D27" s="425">
        <f>D28</f>
        <v>120000</v>
      </c>
      <c r="E27" s="426">
        <v>900</v>
      </c>
      <c r="F27" s="426"/>
      <c r="G27" s="424" t="s">
        <v>609</v>
      </c>
      <c r="H27" s="372">
        <f>H28</f>
        <v>120000</v>
      </c>
    </row>
    <row r="28" spans="1:8" ht="12.75">
      <c r="A28" s="428"/>
      <c r="B28" s="374" t="s">
        <v>487</v>
      </c>
      <c r="C28" s="382" t="s">
        <v>619</v>
      </c>
      <c r="D28" s="381">
        <v>120000</v>
      </c>
      <c r="E28" s="397"/>
      <c r="F28" s="397">
        <v>90011</v>
      </c>
      <c r="G28" s="382" t="s">
        <v>625</v>
      </c>
      <c r="H28" s="373">
        <v>120000</v>
      </c>
    </row>
    <row r="29" spans="1:8" s="354" customFormat="1" ht="13.5" thickBot="1">
      <c r="A29" s="573" t="s">
        <v>604</v>
      </c>
      <c r="B29" s="574"/>
      <c r="C29" s="574"/>
      <c r="D29" s="467">
        <f>D27</f>
        <v>120000</v>
      </c>
      <c r="E29" s="575" t="s">
        <v>604</v>
      </c>
      <c r="F29" s="576"/>
      <c r="G29" s="577"/>
      <c r="H29" s="401">
        <f>H27</f>
        <v>120000</v>
      </c>
    </row>
    <row r="30" ht="12.75">
      <c r="F30" s="387"/>
    </row>
    <row r="31" ht="12.75">
      <c r="F31" s="387"/>
    </row>
    <row r="32" ht="12.75">
      <c r="G32" s="44" t="s">
        <v>663</v>
      </c>
    </row>
    <row r="33" ht="12.75">
      <c r="G33" s="44" t="s">
        <v>677</v>
      </c>
    </row>
    <row r="34" ht="12.75">
      <c r="G34" s="44" t="s">
        <v>686</v>
      </c>
    </row>
    <row r="35" ht="85.5" customHeight="1"/>
    <row r="36" spans="1:8" ht="12.75">
      <c r="A36" s="560" t="s">
        <v>621</v>
      </c>
      <c r="B36" s="560"/>
      <c r="C36" s="560"/>
      <c r="D36" s="560"/>
      <c r="E36" s="560"/>
      <c r="F36" s="560"/>
      <c r="G36" s="560"/>
      <c r="H36" s="560"/>
    </row>
    <row r="37" spans="1:8" ht="12.75">
      <c r="A37" s="560" t="s">
        <v>622</v>
      </c>
      <c r="B37" s="560"/>
      <c r="C37" s="560"/>
      <c r="D37" s="560"/>
      <c r="E37" s="560"/>
      <c r="F37" s="560"/>
      <c r="G37" s="560"/>
      <c r="H37" s="560"/>
    </row>
    <row r="38" ht="13.5" thickBot="1">
      <c r="H38" s="356" t="s">
        <v>589</v>
      </c>
    </row>
    <row r="39" spans="1:8" s="354" customFormat="1" ht="12.75">
      <c r="A39" s="557" t="s">
        <v>590</v>
      </c>
      <c r="B39" s="558"/>
      <c r="C39" s="558"/>
      <c r="D39" s="558"/>
      <c r="E39" s="558" t="s">
        <v>591</v>
      </c>
      <c r="F39" s="558"/>
      <c r="G39" s="558"/>
      <c r="H39" s="559"/>
    </row>
    <row r="40" spans="1:8" s="361" customFormat="1" ht="36.75" customHeight="1" thickBot="1">
      <c r="A40" s="357" t="s">
        <v>0</v>
      </c>
      <c r="B40" s="358" t="s">
        <v>21</v>
      </c>
      <c r="C40" s="359" t="s">
        <v>592</v>
      </c>
      <c r="D40" s="358" t="s">
        <v>593</v>
      </c>
      <c r="E40" s="358" t="s">
        <v>241</v>
      </c>
      <c r="F40" s="358" t="s">
        <v>1</v>
      </c>
      <c r="G40" s="359" t="s">
        <v>592</v>
      </c>
      <c r="H40" s="360" t="s">
        <v>593</v>
      </c>
    </row>
    <row r="41" spans="1:8" s="366" customFormat="1" ht="11.25" customHeight="1" thickBot="1">
      <c r="A41" s="362">
        <v>1</v>
      </c>
      <c r="B41" s="363">
        <v>2</v>
      </c>
      <c r="C41" s="364">
        <v>3</v>
      </c>
      <c r="D41" s="363">
        <v>4</v>
      </c>
      <c r="E41" s="363">
        <v>5</v>
      </c>
      <c r="F41" s="363">
        <v>6</v>
      </c>
      <c r="G41" s="364">
        <v>7</v>
      </c>
      <c r="H41" s="365">
        <v>8</v>
      </c>
    </row>
    <row r="42" spans="1:8" s="354" customFormat="1" ht="12.75">
      <c r="A42" s="367" t="s">
        <v>67</v>
      </c>
      <c r="B42" s="368"/>
      <c r="C42" s="369" t="s">
        <v>623</v>
      </c>
      <c r="D42" s="370">
        <f>D43+D44</f>
        <v>170000</v>
      </c>
      <c r="E42" s="371">
        <v>710</v>
      </c>
      <c r="F42" s="371"/>
      <c r="G42" s="369" t="s">
        <v>623</v>
      </c>
      <c r="H42" s="372">
        <f>H43</f>
        <v>329000</v>
      </c>
    </row>
    <row r="43" spans="1:8" ht="25.5">
      <c r="A43" s="428"/>
      <c r="B43" s="374" t="s">
        <v>495</v>
      </c>
      <c r="C43" s="382" t="s">
        <v>193</v>
      </c>
      <c r="D43" s="381">
        <v>163000</v>
      </c>
      <c r="E43" s="397"/>
      <c r="F43" s="397">
        <v>71030</v>
      </c>
      <c r="G43" s="380" t="s">
        <v>624</v>
      </c>
      <c r="H43" s="383">
        <v>329000</v>
      </c>
    </row>
    <row r="44" spans="1:8" ht="12.75">
      <c r="A44" s="428"/>
      <c r="B44" s="374" t="s">
        <v>494</v>
      </c>
      <c r="C44" s="382" t="s">
        <v>187</v>
      </c>
      <c r="D44" s="381">
        <v>7000</v>
      </c>
      <c r="E44" s="397"/>
      <c r="F44" s="397"/>
      <c r="G44" s="382"/>
      <c r="H44" s="383"/>
    </row>
    <row r="45" spans="1:8" s="354" customFormat="1" ht="13.5" thickBot="1">
      <c r="A45" s="573" t="s">
        <v>604</v>
      </c>
      <c r="B45" s="574"/>
      <c r="C45" s="574"/>
      <c r="D45" s="467">
        <f>D42</f>
        <v>170000</v>
      </c>
      <c r="E45" s="575" t="s">
        <v>604</v>
      </c>
      <c r="F45" s="576"/>
      <c r="G45" s="577"/>
      <c r="H45" s="468">
        <f>H42</f>
        <v>329000</v>
      </c>
    </row>
    <row r="46" ht="12.75">
      <c r="F46" s="387"/>
    </row>
    <row r="47" ht="12.75">
      <c r="F47" s="387"/>
    </row>
    <row r="48" ht="12.75">
      <c r="F48" s="387"/>
    </row>
    <row r="49" ht="12.75">
      <c r="F49" s="387"/>
    </row>
    <row r="50" ht="12.75">
      <c r="F50" s="387"/>
    </row>
    <row r="51" ht="12.75">
      <c r="F51" s="387"/>
    </row>
    <row r="52" ht="12.75">
      <c r="F52" s="387"/>
    </row>
    <row r="53" ht="12.75">
      <c r="F53" s="387"/>
    </row>
    <row r="54" ht="12.75">
      <c r="F54" s="387"/>
    </row>
    <row r="55" ht="12.75">
      <c r="F55" s="387"/>
    </row>
    <row r="56" ht="12.75">
      <c r="F56" s="387"/>
    </row>
    <row r="57" ht="12.75">
      <c r="F57" s="387"/>
    </row>
    <row r="58" ht="12.75">
      <c r="F58" s="387"/>
    </row>
    <row r="59" ht="12.75">
      <c r="F59" s="387"/>
    </row>
    <row r="60" ht="12.75">
      <c r="F60" s="387"/>
    </row>
    <row r="61" ht="12.75">
      <c r="F61" s="387"/>
    </row>
    <row r="62" ht="12.75">
      <c r="F62" s="387"/>
    </row>
    <row r="63" ht="12.75">
      <c r="F63" s="387"/>
    </row>
    <row r="64" ht="12.75">
      <c r="F64" s="387"/>
    </row>
    <row r="65" ht="12.75">
      <c r="F65" s="387"/>
    </row>
    <row r="66" ht="12.75">
      <c r="F66" s="387"/>
    </row>
    <row r="67" ht="12.75">
      <c r="F67" s="387"/>
    </row>
    <row r="68" ht="12.75">
      <c r="F68" s="387"/>
    </row>
    <row r="69" ht="12.75">
      <c r="F69" s="387"/>
    </row>
    <row r="70" ht="12.75">
      <c r="F70" s="387"/>
    </row>
    <row r="71" ht="12.75">
      <c r="F71" s="387"/>
    </row>
    <row r="72" ht="12.75">
      <c r="F72" s="387"/>
    </row>
    <row r="73" ht="12.75">
      <c r="F73" s="387"/>
    </row>
    <row r="74" ht="12.75">
      <c r="F74" s="387"/>
    </row>
    <row r="75" ht="12.75">
      <c r="F75" s="387"/>
    </row>
    <row r="76" ht="12.75">
      <c r="F76" s="387"/>
    </row>
    <row r="77" ht="12.75">
      <c r="F77" s="387"/>
    </row>
    <row r="78" ht="12.75">
      <c r="F78" s="387"/>
    </row>
    <row r="79" ht="12.75">
      <c r="F79" s="387"/>
    </row>
    <row r="80" ht="12.75">
      <c r="F80" s="387"/>
    </row>
    <row r="81" ht="12.75">
      <c r="F81" s="387"/>
    </row>
    <row r="82" ht="12.75">
      <c r="F82" s="387"/>
    </row>
    <row r="83" ht="12.75">
      <c r="F83" s="387"/>
    </row>
    <row r="84" ht="12.75">
      <c r="F84" s="387"/>
    </row>
    <row r="85" ht="12.75">
      <c r="F85" s="387"/>
    </row>
    <row r="86" ht="12.75">
      <c r="F86" s="387"/>
    </row>
    <row r="87" ht="12.75">
      <c r="F87" s="387"/>
    </row>
    <row r="88" ht="12.75">
      <c r="F88" s="387"/>
    </row>
    <row r="89" ht="12.75">
      <c r="F89" s="387"/>
    </row>
    <row r="90" ht="12.75">
      <c r="F90" s="387"/>
    </row>
    <row r="91" ht="12.75">
      <c r="F91" s="387"/>
    </row>
    <row r="92" ht="12.75">
      <c r="F92" s="387"/>
    </row>
    <row r="93" ht="12.75">
      <c r="F93" s="387"/>
    </row>
    <row r="94" ht="12.75">
      <c r="F94" s="387"/>
    </row>
    <row r="95" ht="12.75">
      <c r="F95" s="387"/>
    </row>
    <row r="96" ht="12.75">
      <c r="F96" s="387"/>
    </row>
    <row r="97" ht="12.75">
      <c r="F97" s="387"/>
    </row>
    <row r="98" ht="12.75">
      <c r="F98" s="387"/>
    </row>
    <row r="99" ht="12.75">
      <c r="F99" s="387"/>
    </row>
    <row r="100" ht="12.75">
      <c r="F100" s="387"/>
    </row>
    <row r="101" ht="12.75">
      <c r="F101" s="387"/>
    </row>
    <row r="102" ht="12.75">
      <c r="F102" s="387"/>
    </row>
    <row r="103" ht="12.75">
      <c r="F103" s="387"/>
    </row>
    <row r="104" ht="12.75">
      <c r="F104" s="387"/>
    </row>
    <row r="105" ht="12.75">
      <c r="F105" s="387"/>
    </row>
    <row r="106" ht="12.75">
      <c r="F106" s="387"/>
    </row>
    <row r="107" ht="12.75">
      <c r="F107" s="387"/>
    </row>
    <row r="108" ht="12.75">
      <c r="F108" s="387"/>
    </row>
    <row r="109" ht="12.75">
      <c r="F109" s="387"/>
    </row>
    <row r="110" ht="12.75">
      <c r="F110" s="387"/>
    </row>
    <row r="111" ht="12.75">
      <c r="F111" s="387"/>
    </row>
    <row r="112" ht="12.75">
      <c r="F112" s="387"/>
    </row>
    <row r="113" ht="12.75">
      <c r="F113" s="387"/>
    </row>
    <row r="114" ht="12.75">
      <c r="F114" s="387"/>
    </row>
    <row r="115" ht="12.75">
      <c r="F115" s="387"/>
    </row>
    <row r="116" ht="12.75">
      <c r="F116" s="387"/>
    </row>
    <row r="117" ht="12.75">
      <c r="F117" s="387"/>
    </row>
    <row r="118" ht="12.75">
      <c r="F118" s="387"/>
    </row>
    <row r="119" ht="12.75">
      <c r="F119" s="387"/>
    </row>
    <row r="120" ht="12.75">
      <c r="F120" s="387"/>
    </row>
    <row r="121" ht="12.75">
      <c r="F121" s="387"/>
    </row>
    <row r="122" ht="12.75">
      <c r="F122" s="387"/>
    </row>
    <row r="123" ht="12.75">
      <c r="F123" s="387"/>
    </row>
    <row r="124" ht="12.75">
      <c r="F124" s="387"/>
    </row>
    <row r="125" ht="12.75">
      <c r="F125" s="387"/>
    </row>
    <row r="126" ht="12.75">
      <c r="F126" s="387"/>
    </row>
    <row r="127" ht="12.75">
      <c r="F127" s="387"/>
    </row>
    <row r="128" ht="12.75">
      <c r="F128" s="387"/>
    </row>
    <row r="129" ht="12.75">
      <c r="F129" s="387"/>
    </row>
    <row r="130" ht="12.75">
      <c r="F130" s="387"/>
    </row>
    <row r="131" ht="12.75">
      <c r="F131" s="387"/>
    </row>
    <row r="132" ht="12.75">
      <c r="F132" s="387"/>
    </row>
    <row r="133" ht="12.75">
      <c r="F133" s="387"/>
    </row>
    <row r="134" ht="12.75">
      <c r="F134" s="387"/>
    </row>
    <row r="135" ht="12.75">
      <c r="F135" s="387"/>
    </row>
    <row r="136" ht="12.75">
      <c r="F136" s="387"/>
    </row>
    <row r="137" ht="12.75">
      <c r="F137" s="387"/>
    </row>
    <row r="138" ht="12.75">
      <c r="F138" s="387"/>
    </row>
    <row r="139" ht="12.75">
      <c r="F139" s="387"/>
    </row>
    <row r="140" ht="12.75">
      <c r="F140" s="387"/>
    </row>
    <row r="141" ht="12.75">
      <c r="F141" s="387"/>
    </row>
    <row r="142" ht="12.75">
      <c r="F142" s="387"/>
    </row>
    <row r="143" ht="12.75">
      <c r="F143" s="387"/>
    </row>
    <row r="144" ht="12.75">
      <c r="F144" s="387"/>
    </row>
    <row r="145" ht="12.75">
      <c r="F145" s="387"/>
    </row>
    <row r="146" ht="12.75">
      <c r="F146" s="387"/>
    </row>
  </sheetData>
  <sheetProtection password="CF53" sheet="1" objects="1" scenarios="1"/>
  <mergeCells count="18">
    <mergeCell ref="A5:H5"/>
    <mergeCell ref="A8:D8"/>
    <mergeCell ref="E8:H8"/>
    <mergeCell ref="E39:H39"/>
    <mergeCell ref="A29:C29"/>
    <mergeCell ref="E29:G29"/>
    <mergeCell ref="A6:H6"/>
    <mergeCell ref="A15:C15"/>
    <mergeCell ref="E15:G15"/>
    <mergeCell ref="A24:D24"/>
    <mergeCell ref="E24:H24"/>
    <mergeCell ref="A21:H21"/>
    <mergeCell ref="A22:H22"/>
    <mergeCell ref="A45:C45"/>
    <mergeCell ref="E45:G45"/>
    <mergeCell ref="A36:H36"/>
    <mergeCell ref="A37:H37"/>
    <mergeCell ref="A39:D39"/>
  </mergeCells>
  <printOptions/>
  <pageMargins left="0.75" right="0.75" top="1" bottom="1" header="0.5" footer="0.5"/>
  <pageSetup horizontalDpi="300" verticalDpi="300" orientation="landscape" paperSize="9" r:id="rId1"/>
  <rowBreaks count="2" manualBreakCount="2">
    <brk id="16" max="7" man="1"/>
    <brk id="30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workbookViewId="0" topLeftCell="A1">
      <selection activeCell="H3" sqref="H3"/>
    </sheetView>
  </sheetViews>
  <sheetFormatPr defaultColWidth="9.00390625" defaultRowHeight="12.75"/>
  <cols>
    <col min="1" max="1" width="6.25390625" style="477" customWidth="1"/>
    <col min="2" max="2" width="8.875" style="477" customWidth="1"/>
    <col min="3" max="3" width="45.75390625" style="477" customWidth="1"/>
    <col min="4" max="4" width="23.625" style="477" customWidth="1"/>
    <col min="5" max="5" width="1.875" style="477" hidden="1" customWidth="1"/>
    <col min="6" max="6" width="8.875" style="477" hidden="1" customWidth="1"/>
    <col min="7" max="16384" width="8.875" style="477" customWidth="1"/>
  </cols>
  <sheetData>
    <row r="1" ht="12.75">
      <c r="D1" s="477" t="s">
        <v>651</v>
      </c>
    </row>
    <row r="2" ht="12.75">
      <c r="D2" s="477" t="s">
        <v>674</v>
      </c>
    </row>
    <row r="3" ht="12.75">
      <c r="D3" s="477" t="s">
        <v>680</v>
      </c>
    </row>
    <row r="4" spans="1:4" ht="78.75" customHeight="1">
      <c r="A4" s="580" t="s">
        <v>645</v>
      </c>
      <c r="B4" s="580"/>
      <c r="C4" s="580"/>
      <c r="D4" s="580"/>
    </row>
    <row r="5" ht="13.5" thickBot="1"/>
    <row r="6" spans="1:4" ht="12.75">
      <c r="A6" s="581" t="s">
        <v>646</v>
      </c>
      <c r="B6" s="582"/>
      <c r="C6" s="583" t="s">
        <v>647</v>
      </c>
      <c r="D6" s="585" t="s">
        <v>22</v>
      </c>
    </row>
    <row r="7" spans="1:4" ht="13.5" thickBot="1">
      <c r="A7" s="478" t="s">
        <v>241</v>
      </c>
      <c r="B7" s="479" t="s">
        <v>1</v>
      </c>
      <c r="C7" s="584"/>
      <c r="D7" s="586"/>
    </row>
    <row r="8" spans="1:4" s="484" customFormat="1" ht="16.5" customHeight="1">
      <c r="A8" s="480">
        <v>600</v>
      </c>
      <c r="B8" s="481"/>
      <c r="C8" s="482" t="s">
        <v>594</v>
      </c>
      <c r="D8" s="483"/>
    </row>
    <row r="9" spans="1:4" ht="16.5" customHeight="1">
      <c r="A9" s="485"/>
      <c r="B9" s="486">
        <v>60004</v>
      </c>
      <c r="C9" s="487" t="s">
        <v>595</v>
      </c>
      <c r="D9" s="488"/>
    </row>
    <row r="10" spans="1:4" ht="16.5" customHeight="1">
      <c r="A10" s="489"/>
      <c r="B10" s="490"/>
      <c r="C10" s="491" t="s">
        <v>648</v>
      </c>
      <c r="D10" s="492">
        <v>1700000</v>
      </c>
    </row>
    <row r="11" spans="1:4" s="484" customFormat="1" ht="16.5" customHeight="1">
      <c r="A11" s="480">
        <v>700</v>
      </c>
      <c r="B11" s="481"/>
      <c r="C11" s="482" t="s">
        <v>597</v>
      </c>
      <c r="D11" s="493"/>
    </row>
    <row r="12" spans="1:4" ht="16.5" customHeight="1">
      <c r="A12" s="485"/>
      <c r="B12" s="486">
        <v>70001</v>
      </c>
      <c r="C12" s="487" t="s">
        <v>477</v>
      </c>
      <c r="D12" s="494"/>
    </row>
    <row r="13" spans="1:4" ht="16.5" customHeight="1">
      <c r="A13" s="489"/>
      <c r="B13" s="490"/>
      <c r="C13" s="491" t="s">
        <v>649</v>
      </c>
      <c r="D13" s="492">
        <v>500000</v>
      </c>
    </row>
    <row r="14" spans="1:4" s="484" customFormat="1" ht="16.5" customHeight="1">
      <c r="A14" s="480">
        <v>801</v>
      </c>
      <c r="B14" s="481"/>
      <c r="C14" s="482" t="s">
        <v>599</v>
      </c>
      <c r="D14" s="493"/>
    </row>
    <row r="15" spans="1:4" ht="16.5" customHeight="1">
      <c r="A15" s="485"/>
      <c r="B15" s="486">
        <v>80104</v>
      </c>
      <c r="C15" s="487" t="s">
        <v>567</v>
      </c>
      <c r="D15" s="494"/>
    </row>
    <row r="16" spans="1:4" ht="16.5" customHeight="1">
      <c r="A16" s="489"/>
      <c r="B16" s="490"/>
      <c r="C16" s="491" t="s">
        <v>650</v>
      </c>
      <c r="D16" s="492">
        <v>3798100</v>
      </c>
    </row>
    <row r="17" spans="1:4" s="484" customFormat="1" ht="16.5" customHeight="1">
      <c r="A17" s="480">
        <v>926</v>
      </c>
      <c r="B17" s="481"/>
      <c r="C17" s="482" t="s">
        <v>601</v>
      </c>
      <c r="D17" s="493"/>
    </row>
    <row r="18" spans="1:4" ht="16.5" customHeight="1">
      <c r="A18" s="485"/>
      <c r="B18" s="486">
        <v>92605</v>
      </c>
      <c r="C18" s="487" t="s">
        <v>602</v>
      </c>
      <c r="D18" s="494"/>
    </row>
    <row r="19" spans="1:4" ht="16.5" customHeight="1" thickBot="1">
      <c r="A19" s="485"/>
      <c r="B19" s="486"/>
      <c r="C19" s="495" t="s">
        <v>658</v>
      </c>
      <c r="D19" s="494">
        <v>350000</v>
      </c>
    </row>
    <row r="20" spans="1:4" s="484" customFormat="1" ht="21" customHeight="1" thickBot="1">
      <c r="A20" s="578"/>
      <c r="B20" s="579"/>
      <c r="C20" s="496" t="s">
        <v>156</v>
      </c>
      <c r="D20" s="497">
        <f>D19+D16+D13+D10</f>
        <v>6348100</v>
      </c>
    </row>
    <row r="21" ht="12.75">
      <c r="D21" s="498"/>
    </row>
    <row r="22" ht="12.75">
      <c r="D22" s="498"/>
    </row>
    <row r="23" ht="12.75">
      <c r="D23" s="498"/>
    </row>
  </sheetData>
  <sheetProtection password="CF53" sheet="1" objects="1" scenarios="1"/>
  <mergeCells count="5">
    <mergeCell ref="A20:B20"/>
    <mergeCell ref="A4:D4"/>
    <mergeCell ref="A6:B6"/>
    <mergeCell ref="C6:C7"/>
    <mergeCell ref="D6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SheetLayoutView="100" workbookViewId="0" topLeftCell="A1">
      <selection activeCell="C3" sqref="C3"/>
    </sheetView>
  </sheetViews>
  <sheetFormatPr defaultColWidth="9.00390625" defaultRowHeight="12.75"/>
  <cols>
    <col min="1" max="2" width="9.125" style="44" customWidth="1"/>
    <col min="3" max="3" width="44.375" style="44" customWidth="1"/>
    <col min="4" max="4" width="18.375" style="44" customWidth="1"/>
    <col min="5" max="16384" width="9.125" style="44" customWidth="1"/>
  </cols>
  <sheetData>
    <row r="1" ht="12.75">
      <c r="C1" s="44" t="s">
        <v>652</v>
      </c>
    </row>
    <row r="2" ht="12.75">
      <c r="C2" s="44" t="s">
        <v>678</v>
      </c>
    </row>
    <row r="3" ht="12.75">
      <c r="C3" s="44" t="s">
        <v>687</v>
      </c>
    </row>
    <row r="4" ht="18" customHeight="1"/>
    <row r="5" ht="3" customHeight="1"/>
    <row r="6" ht="12.75">
      <c r="A6" s="135" t="s">
        <v>653</v>
      </c>
    </row>
    <row r="7" ht="10.5" customHeight="1" thickBot="1">
      <c r="D7" s="188" t="s">
        <v>219</v>
      </c>
    </row>
    <row r="8" spans="1:4" s="192" customFormat="1" ht="12.75">
      <c r="A8" s="189" t="s">
        <v>0</v>
      </c>
      <c r="B8" s="190" t="s">
        <v>215</v>
      </c>
      <c r="C8" s="190" t="s">
        <v>216</v>
      </c>
      <c r="D8" s="191" t="s">
        <v>217</v>
      </c>
    </row>
    <row r="9" spans="1:4" s="196" customFormat="1" ht="9" thickBot="1">
      <c r="A9" s="193">
        <v>1</v>
      </c>
      <c r="B9" s="194">
        <v>2</v>
      </c>
      <c r="C9" s="194">
        <v>3</v>
      </c>
      <c r="D9" s="195">
        <v>4</v>
      </c>
    </row>
    <row r="10" spans="1:4" ht="9" customHeight="1">
      <c r="A10" s="197"/>
      <c r="B10" s="198"/>
      <c r="C10" s="199"/>
      <c r="D10" s="200"/>
    </row>
    <row r="11" spans="1:4" ht="12.75">
      <c r="A11" s="197">
        <v>921</v>
      </c>
      <c r="B11" s="198">
        <v>92109</v>
      </c>
      <c r="C11" s="199" t="s">
        <v>246</v>
      </c>
      <c r="D11" s="200">
        <f>'zał.nr8'!G127</f>
        <v>1051640</v>
      </c>
    </row>
    <row r="12" spans="1:4" ht="12.75">
      <c r="A12" s="197">
        <v>921</v>
      </c>
      <c r="B12" s="198">
        <v>92116</v>
      </c>
      <c r="C12" s="199" t="s">
        <v>132</v>
      </c>
      <c r="D12" s="200">
        <f>'zał.nr8'!G128</f>
        <v>770000</v>
      </c>
    </row>
    <row r="13" spans="1:4" ht="12.75">
      <c r="A13" s="197">
        <v>921</v>
      </c>
      <c r="B13" s="198">
        <v>92118</v>
      </c>
      <c r="C13" s="199" t="s">
        <v>130</v>
      </c>
      <c r="D13" s="200">
        <f>'zał.nr8'!G129</f>
        <v>275000</v>
      </c>
    </row>
    <row r="14" spans="1:4" ht="9" customHeight="1" thickBot="1">
      <c r="A14" s="197"/>
      <c r="B14" s="198"/>
      <c r="C14" s="199"/>
      <c r="D14" s="200"/>
    </row>
    <row r="15" spans="1:4" s="205" customFormat="1" ht="18" customHeight="1" thickBot="1">
      <c r="A15" s="587" t="s">
        <v>156</v>
      </c>
      <c r="B15" s="588"/>
      <c r="C15" s="589"/>
      <c r="D15" s="204">
        <f>D13+D12+D11</f>
        <v>2096640</v>
      </c>
    </row>
    <row r="16" ht="12.75" customHeight="1"/>
    <row r="17" s="135" customFormat="1" ht="12.75">
      <c r="A17" s="135" t="s">
        <v>654</v>
      </c>
    </row>
    <row r="18" ht="13.5" thickBot="1">
      <c r="D18" s="188" t="s">
        <v>219</v>
      </c>
    </row>
    <row r="19" spans="1:4" s="192" customFormat="1" ht="12.75">
      <c r="A19" s="189" t="s">
        <v>0</v>
      </c>
      <c r="B19" s="190" t="s">
        <v>215</v>
      </c>
      <c r="C19" s="190" t="s">
        <v>216</v>
      </c>
      <c r="D19" s="191" t="s">
        <v>217</v>
      </c>
    </row>
    <row r="20" spans="1:4" s="196" customFormat="1" ht="9" thickBot="1">
      <c r="A20" s="193">
        <v>1</v>
      </c>
      <c r="B20" s="194">
        <v>2</v>
      </c>
      <c r="C20" s="194">
        <v>3</v>
      </c>
      <c r="D20" s="195">
        <v>4</v>
      </c>
    </row>
    <row r="21" spans="1:4" ht="9" customHeight="1">
      <c r="A21" s="197"/>
      <c r="B21" s="198"/>
      <c r="C21" s="199"/>
      <c r="D21" s="200"/>
    </row>
    <row r="22" spans="1:4" ht="12.75">
      <c r="A22" s="197"/>
      <c r="B22" s="198"/>
      <c r="C22" s="206" t="s">
        <v>228</v>
      </c>
      <c r="D22" s="200"/>
    </row>
    <row r="23" spans="1:4" ht="12.75">
      <c r="A23" s="197">
        <v>801</v>
      </c>
      <c r="B23" s="198">
        <v>80101</v>
      </c>
      <c r="C23" s="199" t="s">
        <v>88</v>
      </c>
      <c r="D23" s="200">
        <f>'zał.nr8'!G68</f>
        <v>199055</v>
      </c>
    </row>
    <row r="24" spans="1:4" ht="12.75">
      <c r="A24" s="197">
        <v>801</v>
      </c>
      <c r="B24" s="198">
        <v>80110</v>
      </c>
      <c r="C24" s="199" t="s">
        <v>304</v>
      </c>
      <c r="D24" s="200">
        <f>'zał.nr8'!G71</f>
        <v>247160</v>
      </c>
    </row>
    <row r="25" spans="1:4" ht="12.75">
      <c r="A25" s="197">
        <v>801</v>
      </c>
      <c r="B25" s="198">
        <v>80120</v>
      </c>
      <c r="C25" s="199" t="s">
        <v>276</v>
      </c>
      <c r="D25" s="200">
        <f>'zał.nr8'!G77</f>
        <v>654900</v>
      </c>
    </row>
    <row r="26" spans="1:4" ht="12.75">
      <c r="A26" s="197">
        <v>801</v>
      </c>
      <c r="B26" s="198">
        <v>80130</v>
      </c>
      <c r="C26" s="199" t="s">
        <v>267</v>
      </c>
      <c r="D26" s="200">
        <f>'zał.nr8'!G79</f>
        <v>989111</v>
      </c>
    </row>
    <row r="27" spans="1:4" ht="12.75">
      <c r="A27" s="197">
        <v>854</v>
      </c>
      <c r="B27" s="198">
        <v>85403</v>
      </c>
      <c r="C27" s="199" t="s">
        <v>465</v>
      </c>
      <c r="D27" s="200">
        <f>'zał.nr8'!G110</f>
        <v>600000</v>
      </c>
    </row>
    <row r="28" spans="1:4" ht="9" customHeight="1" thickBot="1">
      <c r="A28" s="197"/>
      <c r="B28" s="198"/>
      <c r="C28" s="199"/>
      <c r="D28" s="200"/>
    </row>
    <row r="29" spans="1:4" s="205" customFormat="1" ht="18" customHeight="1" thickBot="1">
      <c r="A29" s="587" t="s">
        <v>156</v>
      </c>
      <c r="B29" s="588"/>
      <c r="C29" s="589"/>
      <c r="D29" s="204">
        <f>SUM(D21:D28)</f>
        <v>2690226</v>
      </c>
    </row>
    <row r="30" spans="1:4" s="209" customFormat="1" ht="12.75" customHeight="1">
      <c r="A30" s="207"/>
      <c r="B30" s="207"/>
      <c r="C30" s="207"/>
      <c r="D30" s="208"/>
    </row>
    <row r="31" s="135" customFormat="1" ht="12.75">
      <c r="A31" s="135" t="s">
        <v>655</v>
      </c>
    </row>
    <row r="32" s="135" customFormat="1" ht="12.75">
      <c r="A32" s="135" t="s">
        <v>250</v>
      </c>
    </row>
    <row r="33" ht="10.5" customHeight="1" thickBot="1">
      <c r="D33" s="188" t="s">
        <v>219</v>
      </c>
    </row>
    <row r="34" spans="1:4" s="192" customFormat="1" ht="12.75">
      <c r="A34" s="189" t="s">
        <v>0</v>
      </c>
      <c r="B34" s="190" t="s">
        <v>215</v>
      </c>
      <c r="C34" s="190" t="s">
        <v>216</v>
      </c>
      <c r="D34" s="191" t="s">
        <v>217</v>
      </c>
    </row>
    <row r="35" spans="1:4" s="196" customFormat="1" ht="9" thickBot="1">
      <c r="A35" s="193">
        <v>1</v>
      </c>
      <c r="B35" s="194">
        <v>2</v>
      </c>
      <c r="C35" s="194">
        <v>3</v>
      </c>
      <c r="D35" s="195">
        <v>4</v>
      </c>
    </row>
    <row r="36" spans="1:4" ht="9" customHeight="1">
      <c r="A36" s="197"/>
      <c r="B36" s="198"/>
      <c r="C36" s="203"/>
      <c r="D36" s="200"/>
    </row>
    <row r="37" spans="1:4" ht="12" customHeight="1">
      <c r="A37" s="197">
        <v>750</v>
      </c>
      <c r="B37" s="198">
        <v>75095</v>
      </c>
      <c r="C37" s="203" t="s">
        <v>643</v>
      </c>
      <c r="D37" s="200">
        <v>3060</v>
      </c>
    </row>
    <row r="38" spans="1:4" ht="12.75" customHeight="1">
      <c r="A38" s="197">
        <v>851</v>
      </c>
      <c r="B38" s="198">
        <v>85149</v>
      </c>
      <c r="C38" s="203" t="s">
        <v>229</v>
      </c>
      <c r="D38" s="200">
        <f>'zał.nr8'!G87</f>
        <v>10000</v>
      </c>
    </row>
    <row r="39" spans="1:4" ht="12.75" customHeight="1">
      <c r="A39" s="197">
        <v>851</v>
      </c>
      <c r="B39" s="198">
        <v>85154</v>
      </c>
      <c r="C39" s="203" t="s">
        <v>151</v>
      </c>
      <c r="D39" s="200">
        <f>'zał.nr8'!G90</f>
        <v>236400</v>
      </c>
    </row>
    <row r="40" spans="1:4" ht="12.75">
      <c r="A40" s="197">
        <v>853</v>
      </c>
      <c r="B40" s="198">
        <v>85395</v>
      </c>
      <c r="C40" s="203" t="s">
        <v>230</v>
      </c>
      <c r="D40" s="200">
        <v>250000</v>
      </c>
    </row>
    <row r="41" spans="1:4" ht="25.5">
      <c r="A41" s="210">
        <v>921</v>
      </c>
      <c r="B41" s="211">
        <v>92195</v>
      </c>
      <c r="C41" s="402" t="s">
        <v>231</v>
      </c>
      <c r="D41" s="200">
        <f>'zał.nr8'!G130</f>
        <v>10200</v>
      </c>
    </row>
    <row r="42" spans="1:4" ht="12.75">
      <c r="A42" s="197">
        <v>926</v>
      </c>
      <c r="B42" s="198">
        <v>92605</v>
      </c>
      <c r="C42" s="203" t="s">
        <v>232</v>
      </c>
      <c r="D42" s="200">
        <v>893000</v>
      </c>
    </row>
    <row r="43" spans="1:4" ht="9" customHeight="1" thickBot="1">
      <c r="A43" s="197"/>
      <c r="B43" s="198"/>
      <c r="C43" s="199"/>
      <c r="D43" s="200"/>
    </row>
    <row r="44" spans="1:4" s="205" customFormat="1" ht="18.75" customHeight="1" thickBot="1">
      <c r="A44" s="587" t="s">
        <v>156</v>
      </c>
      <c r="B44" s="588"/>
      <c r="C44" s="589"/>
      <c r="D44" s="204">
        <f>SUM(D36:D43)</f>
        <v>1402660</v>
      </c>
    </row>
    <row r="45" ht="13.5" customHeight="1"/>
    <row r="46" s="135" customFormat="1" ht="12.75">
      <c r="A46" s="135" t="s">
        <v>656</v>
      </c>
    </row>
    <row r="47" ht="11.25" customHeight="1" thickBot="1">
      <c r="D47" s="188" t="s">
        <v>219</v>
      </c>
    </row>
    <row r="48" spans="1:4" s="192" customFormat="1" ht="12.75">
      <c r="A48" s="189" t="s">
        <v>0</v>
      </c>
      <c r="B48" s="190" t="s">
        <v>215</v>
      </c>
      <c r="C48" s="190" t="s">
        <v>216</v>
      </c>
      <c r="D48" s="191" t="s">
        <v>217</v>
      </c>
    </row>
    <row r="49" spans="1:4" s="196" customFormat="1" ht="9" thickBot="1">
      <c r="A49" s="193">
        <v>1</v>
      </c>
      <c r="B49" s="194">
        <v>2</v>
      </c>
      <c r="C49" s="194">
        <v>3</v>
      </c>
      <c r="D49" s="195">
        <v>4</v>
      </c>
    </row>
    <row r="50" spans="1:4" ht="9" customHeight="1">
      <c r="A50" s="197"/>
      <c r="B50" s="198"/>
      <c r="C50" s="199"/>
      <c r="D50" s="200"/>
    </row>
    <row r="51" spans="1:4" ht="12.75">
      <c r="A51" s="197">
        <v>851</v>
      </c>
      <c r="B51" s="198">
        <v>85111</v>
      </c>
      <c r="C51" s="199" t="s">
        <v>229</v>
      </c>
      <c r="D51" s="200">
        <f>'zał.nr8'!G85+'zał.nr8'!J85</f>
        <v>900000</v>
      </c>
    </row>
    <row r="52" spans="1:4" ht="12.75">
      <c r="A52" s="197"/>
      <c r="B52" s="198"/>
      <c r="C52" s="201" t="s">
        <v>466</v>
      </c>
      <c r="D52" s="302">
        <f>'zał.nr8'!J85</f>
        <v>300000</v>
      </c>
    </row>
    <row r="53" spans="1:4" ht="12.75">
      <c r="A53" s="197">
        <v>851</v>
      </c>
      <c r="B53" s="198">
        <v>85117</v>
      </c>
      <c r="C53" s="203" t="s">
        <v>408</v>
      </c>
      <c r="D53" s="200">
        <f>'zał.nr8'!G86+'zał.nr8'!J86</f>
        <v>81000</v>
      </c>
    </row>
    <row r="54" spans="1:4" ht="12.75">
      <c r="A54" s="197"/>
      <c r="B54" s="198"/>
      <c r="C54" s="201" t="s">
        <v>466</v>
      </c>
      <c r="D54" s="202">
        <f>'zał.nr8'!J86</f>
        <v>21000</v>
      </c>
    </row>
    <row r="55" spans="1:4" s="503" customFormat="1" ht="12.75">
      <c r="A55" s="499">
        <v>853</v>
      </c>
      <c r="B55" s="500">
        <v>85321</v>
      </c>
      <c r="C55" s="501" t="s">
        <v>638</v>
      </c>
      <c r="D55" s="502">
        <v>37000</v>
      </c>
    </row>
    <row r="56" spans="1:4" ht="9" customHeight="1" thickBot="1">
      <c r="A56" s="197"/>
      <c r="B56" s="198"/>
      <c r="C56" s="199"/>
      <c r="D56" s="200"/>
    </row>
    <row r="57" spans="1:4" s="205" customFormat="1" ht="19.5" customHeight="1" thickBot="1">
      <c r="A57" s="587" t="s">
        <v>156</v>
      </c>
      <c r="B57" s="588"/>
      <c r="C57" s="589"/>
      <c r="D57" s="204">
        <f>SUM(D51,D53,D55)</f>
        <v>1018000</v>
      </c>
    </row>
  </sheetData>
  <sheetProtection password="CF53" sheet="1" objects="1" scenarios="1"/>
  <mergeCells count="4">
    <mergeCell ref="A44:C44"/>
    <mergeCell ref="A57:C57"/>
    <mergeCell ref="A15:C15"/>
    <mergeCell ref="A29:C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workbookViewId="0" topLeftCell="A1">
      <selection activeCell="I5" sqref="I5:P5"/>
    </sheetView>
  </sheetViews>
  <sheetFormatPr defaultColWidth="9.00390625" defaultRowHeight="12.75"/>
  <cols>
    <col min="1" max="1" width="3.125" style="86" customWidth="1"/>
    <col min="2" max="2" width="29.875" style="178" customWidth="1"/>
    <col min="3" max="3" width="10.00390625" style="140" bestFit="1" customWidth="1"/>
    <col min="4" max="7" width="9.125" style="140" customWidth="1"/>
    <col min="8" max="8" width="1.12109375" style="167" customWidth="1"/>
    <col min="9" max="9" width="3.125" style="86" customWidth="1"/>
    <col min="10" max="10" width="29.875" style="178" customWidth="1"/>
    <col min="11" max="16" width="9.125" style="140" customWidth="1"/>
    <col min="17" max="17" width="2.875" style="167" customWidth="1"/>
    <col min="18" max="18" width="3.125" style="86" customWidth="1"/>
    <col min="19" max="19" width="29.875" style="178" customWidth="1"/>
    <col min="20" max="25" width="9.125" style="140" customWidth="1"/>
    <col min="26" max="26" width="3.75390625" style="167" customWidth="1"/>
    <col min="27" max="16384" width="9.125" style="140" customWidth="1"/>
  </cols>
  <sheetData>
    <row r="1" spans="1:26" s="215" customFormat="1" ht="12.75" customHeight="1">
      <c r="A1" s="213"/>
      <c r="B1" s="214"/>
      <c r="E1" s="598" t="s">
        <v>664</v>
      </c>
      <c r="F1" s="598"/>
      <c r="G1" s="598"/>
      <c r="H1" s="216"/>
      <c r="I1" s="213"/>
      <c r="J1" s="214"/>
      <c r="Q1" s="216"/>
      <c r="R1" s="213"/>
      <c r="S1" s="214"/>
      <c r="Z1" s="216"/>
    </row>
    <row r="2" spans="1:26" s="215" customFormat="1" ht="12" customHeight="1">
      <c r="A2" s="213"/>
      <c r="B2" s="214"/>
      <c r="E2" s="599" t="s">
        <v>674</v>
      </c>
      <c r="F2" s="599"/>
      <c r="G2" s="599"/>
      <c r="H2" s="216"/>
      <c r="I2" s="213"/>
      <c r="J2" s="214"/>
      <c r="Q2" s="216"/>
      <c r="R2" s="213"/>
      <c r="S2" s="214"/>
      <c r="Z2" s="216"/>
    </row>
    <row r="3" spans="1:26" s="215" customFormat="1" ht="13.5" customHeight="1">
      <c r="A3" s="213"/>
      <c r="B3" s="214"/>
      <c r="E3" s="599" t="s">
        <v>680</v>
      </c>
      <c r="F3" s="599"/>
      <c r="G3" s="599"/>
      <c r="H3" s="216"/>
      <c r="I3" s="213"/>
      <c r="J3" s="214"/>
      <c r="Q3" s="216"/>
      <c r="R3" s="213"/>
      <c r="S3" s="214"/>
      <c r="Z3" s="216"/>
    </row>
    <row r="4" spans="1:26" s="215" customFormat="1" ht="15.75">
      <c r="A4" s="213"/>
      <c r="B4" s="214"/>
      <c r="E4" s="212"/>
      <c r="H4" s="216"/>
      <c r="I4" s="213"/>
      <c r="J4" s="214"/>
      <c r="Q4" s="216"/>
      <c r="R4" s="213"/>
      <c r="S4" s="214"/>
      <c r="Z4" s="216"/>
    </row>
    <row r="5" spans="1:26" s="44" customFormat="1" ht="12.75" customHeight="1">
      <c r="A5" s="590" t="s">
        <v>463</v>
      </c>
      <c r="B5" s="590"/>
      <c r="C5" s="590"/>
      <c r="D5" s="590"/>
      <c r="E5" s="590"/>
      <c r="F5" s="590"/>
      <c r="G5" s="590"/>
      <c r="H5" s="217"/>
      <c r="I5" s="590"/>
      <c r="J5" s="590"/>
      <c r="K5" s="590"/>
      <c r="L5" s="590"/>
      <c r="M5" s="590"/>
      <c r="N5" s="590"/>
      <c r="O5" s="590"/>
      <c r="P5" s="590"/>
      <c r="Q5" s="217"/>
      <c r="R5" s="590"/>
      <c r="S5" s="590"/>
      <c r="T5" s="590"/>
      <c r="U5" s="590"/>
      <c r="V5" s="590"/>
      <c r="W5" s="590"/>
      <c r="X5" s="590"/>
      <c r="Y5" s="590"/>
      <c r="Z5" s="217"/>
    </row>
    <row r="6" spans="7:25" ht="12" thickBot="1">
      <c r="G6" s="140" t="s">
        <v>427</v>
      </c>
      <c r="P6" s="140" t="s">
        <v>427</v>
      </c>
      <c r="Y6" s="140" t="s">
        <v>427</v>
      </c>
    </row>
    <row r="7" spans="1:26" s="134" customFormat="1" ht="24.75" customHeight="1">
      <c r="A7" s="596" t="s">
        <v>324</v>
      </c>
      <c r="B7" s="591" t="s">
        <v>242</v>
      </c>
      <c r="C7" s="469" t="s">
        <v>568</v>
      </c>
      <c r="D7" s="593" t="s">
        <v>640</v>
      </c>
      <c r="E7" s="594"/>
      <c r="F7" s="594"/>
      <c r="G7" s="595"/>
      <c r="H7" s="132"/>
      <c r="I7" s="596" t="s">
        <v>324</v>
      </c>
      <c r="J7" s="591" t="s">
        <v>242</v>
      </c>
      <c r="K7" s="593" t="s">
        <v>640</v>
      </c>
      <c r="L7" s="594"/>
      <c r="M7" s="594"/>
      <c r="N7" s="594"/>
      <c r="O7" s="594"/>
      <c r="P7" s="595"/>
      <c r="Q7" s="132"/>
      <c r="R7" s="596" t="s">
        <v>324</v>
      </c>
      <c r="S7" s="591" t="s">
        <v>242</v>
      </c>
      <c r="T7" s="593" t="s">
        <v>640</v>
      </c>
      <c r="U7" s="594"/>
      <c r="V7" s="594"/>
      <c r="W7" s="594"/>
      <c r="X7" s="594"/>
      <c r="Y7" s="595"/>
      <c r="Z7" s="132"/>
    </row>
    <row r="8" spans="1:26" s="134" customFormat="1" ht="12" customHeight="1">
      <c r="A8" s="597"/>
      <c r="B8" s="592"/>
      <c r="C8" s="470" t="s">
        <v>325</v>
      </c>
      <c r="D8" s="470" t="s">
        <v>326</v>
      </c>
      <c r="E8" s="470" t="s">
        <v>327</v>
      </c>
      <c r="F8" s="470" t="s">
        <v>328</v>
      </c>
      <c r="G8" s="471" t="s">
        <v>329</v>
      </c>
      <c r="H8" s="132"/>
      <c r="I8" s="597"/>
      <c r="J8" s="592"/>
      <c r="K8" s="470" t="s">
        <v>330</v>
      </c>
      <c r="L8" s="470" t="s">
        <v>331</v>
      </c>
      <c r="M8" s="470" t="s">
        <v>332</v>
      </c>
      <c r="N8" s="470" t="s">
        <v>333</v>
      </c>
      <c r="O8" s="470" t="s">
        <v>334</v>
      </c>
      <c r="P8" s="471" t="s">
        <v>335</v>
      </c>
      <c r="Q8" s="132"/>
      <c r="R8" s="597"/>
      <c r="S8" s="592"/>
      <c r="T8" s="470" t="s">
        <v>336</v>
      </c>
      <c r="U8" s="470" t="s">
        <v>337</v>
      </c>
      <c r="V8" s="470" t="s">
        <v>338</v>
      </c>
      <c r="W8" s="470" t="s">
        <v>339</v>
      </c>
      <c r="X8" s="470" t="s">
        <v>340</v>
      </c>
      <c r="Y8" s="471"/>
      <c r="Z8" s="132"/>
    </row>
    <row r="9" spans="1:26" s="222" customFormat="1" ht="10.5" thickBot="1">
      <c r="A9" s="218">
        <v>1</v>
      </c>
      <c r="B9" s="219">
        <v>2</v>
      </c>
      <c r="C9" s="219" t="s">
        <v>430</v>
      </c>
      <c r="D9" s="219" t="s">
        <v>431</v>
      </c>
      <c r="E9" s="219" t="s">
        <v>432</v>
      </c>
      <c r="F9" s="219" t="s">
        <v>433</v>
      </c>
      <c r="G9" s="220" t="s">
        <v>434</v>
      </c>
      <c r="H9" s="221"/>
      <c r="I9" s="218">
        <v>1</v>
      </c>
      <c r="J9" s="219">
        <v>2</v>
      </c>
      <c r="K9" s="219" t="s">
        <v>429</v>
      </c>
      <c r="L9" s="219" t="s">
        <v>430</v>
      </c>
      <c r="M9" s="219" t="s">
        <v>431</v>
      </c>
      <c r="N9" s="219" t="s">
        <v>432</v>
      </c>
      <c r="O9" s="219" t="s">
        <v>433</v>
      </c>
      <c r="P9" s="220" t="s">
        <v>434</v>
      </c>
      <c r="Q9" s="221"/>
      <c r="R9" s="218">
        <v>1</v>
      </c>
      <c r="S9" s="219">
        <v>2</v>
      </c>
      <c r="T9" s="219" t="s">
        <v>429</v>
      </c>
      <c r="U9" s="219" t="s">
        <v>430</v>
      </c>
      <c r="V9" s="219" t="s">
        <v>431</v>
      </c>
      <c r="W9" s="219" t="s">
        <v>432</v>
      </c>
      <c r="X9" s="219" t="s">
        <v>433</v>
      </c>
      <c r="Y9" s="220" t="s">
        <v>434</v>
      </c>
      <c r="Z9" s="221"/>
    </row>
    <row r="10" spans="1:26" ht="12" customHeight="1" thickBot="1">
      <c r="A10" s="223" t="s">
        <v>341</v>
      </c>
      <c r="B10" s="224" t="s">
        <v>342</v>
      </c>
      <c r="C10" s="225">
        <v>105344</v>
      </c>
      <c r="D10" s="225">
        <v>112344</v>
      </c>
      <c r="E10" s="225">
        <v>116706</v>
      </c>
      <c r="F10" s="225">
        <v>119040</v>
      </c>
      <c r="G10" s="226">
        <v>121420</v>
      </c>
      <c r="H10" s="77"/>
      <c r="I10" s="223" t="s">
        <v>341</v>
      </c>
      <c r="J10" s="224" t="s">
        <v>342</v>
      </c>
      <c r="K10" s="225">
        <v>123849</v>
      </c>
      <c r="L10" s="225">
        <v>126326</v>
      </c>
      <c r="M10" s="225">
        <v>128852</v>
      </c>
      <c r="N10" s="225">
        <v>131429</v>
      </c>
      <c r="O10" s="225">
        <v>134058</v>
      </c>
      <c r="P10" s="226">
        <v>136739</v>
      </c>
      <c r="Q10" s="77"/>
      <c r="R10" s="223" t="s">
        <v>341</v>
      </c>
      <c r="S10" s="224" t="s">
        <v>342</v>
      </c>
      <c r="T10" s="225">
        <v>139475</v>
      </c>
      <c r="U10" s="225">
        <v>142263</v>
      </c>
      <c r="V10" s="225">
        <v>145108</v>
      </c>
      <c r="W10" s="225">
        <v>148010</v>
      </c>
      <c r="X10" s="225">
        <v>150971</v>
      </c>
      <c r="Y10" s="226"/>
      <c r="Z10" s="77"/>
    </row>
    <row r="11" spans="1:26" ht="12" customHeight="1" thickBot="1">
      <c r="A11" s="223" t="s">
        <v>344</v>
      </c>
      <c r="B11" s="224" t="s">
        <v>349</v>
      </c>
      <c r="C11" s="225">
        <f>SUM(C13,C14)</f>
        <v>101805</v>
      </c>
      <c r="D11" s="225">
        <v>111244</v>
      </c>
      <c r="E11" s="225">
        <v>115356</v>
      </c>
      <c r="F11" s="225">
        <v>114420</v>
      </c>
      <c r="G11" s="226">
        <f>G10-G15</f>
        <v>118480</v>
      </c>
      <c r="H11" s="77"/>
      <c r="I11" s="223" t="s">
        <v>344</v>
      </c>
      <c r="J11" s="224" t="s">
        <v>349</v>
      </c>
      <c r="K11" s="225">
        <f aca="true" t="shared" si="0" ref="K11:P11">K10-K15</f>
        <v>120909</v>
      </c>
      <c r="L11" s="225">
        <f t="shared" si="0"/>
        <v>123386</v>
      </c>
      <c r="M11" s="225">
        <f t="shared" si="0"/>
        <v>126052</v>
      </c>
      <c r="N11" s="225">
        <f t="shared" si="0"/>
        <v>128629</v>
      </c>
      <c r="O11" s="225">
        <f t="shared" si="0"/>
        <v>131258</v>
      </c>
      <c r="P11" s="226">
        <f t="shared" si="0"/>
        <v>133939</v>
      </c>
      <c r="Q11" s="77"/>
      <c r="R11" s="223" t="s">
        <v>344</v>
      </c>
      <c r="S11" s="224" t="s">
        <v>349</v>
      </c>
      <c r="T11" s="225">
        <f>T10-T15</f>
        <v>136675</v>
      </c>
      <c r="U11" s="225">
        <f>U10-U15</f>
        <v>139263</v>
      </c>
      <c r="V11" s="225">
        <f>V10-V15</f>
        <v>142108</v>
      </c>
      <c r="W11" s="225">
        <f>W10-W15</f>
        <v>145010</v>
      </c>
      <c r="X11" s="225">
        <f>X10-X15</f>
        <v>147887</v>
      </c>
      <c r="Y11" s="226"/>
      <c r="Z11" s="77"/>
    </row>
    <row r="12" spans="1:26" ht="12" customHeight="1">
      <c r="A12" s="227"/>
      <c r="B12" s="228" t="s">
        <v>343</v>
      </c>
      <c r="C12" s="229"/>
      <c r="D12" s="229"/>
      <c r="E12" s="229"/>
      <c r="F12" s="229"/>
      <c r="G12" s="230"/>
      <c r="H12" s="124"/>
      <c r="I12" s="227"/>
      <c r="J12" s="228" t="s">
        <v>343</v>
      </c>
      <c r="K12" s="229"/>
      <c r="L12" s="229"/>
      <c r="M12" s="229"/>
      <c r="N12" s="229"/>
      <c r="O12" s="229"/>
      <c r="P12" s="230"/>
      <c r="Q12" s="124"/>
      <c r="R12" s="227"/>
      <c r="S12" s="228" t="s">
        <v>343</v>
      </c>
      <c r="T12" s="229"/>
      <c r="U12" s="229"/>
      <c r="V12" s="229"/>
      <c r="W12" s="229"/>
      <c r="X12" s="229"/>
      <c r="Y12" s="230"/>
      <c r="Z12" s="124"/>
    </row>
    <row r="13" spans="1:26" ht="12" customHeight="1">
      <c r="A13" s="231" t="s">
        <v>345</v>
      </c>
      <c r="B13" s="232" t="s">
        <v>351</v>
      </c>
      <c r="C13" s="233">
        <v>93902</v>
      </c>
      <c r="D13" s="233">
        <f>D11-D14</f>
        <v>102776</v>
      </c>
      <c r="E13" s="233">
        <f>E11-E14</f>
        <v>100072</v>
      </c>
      <c r="F13" s="233">
        <f>F11-F14</f>
        <v>99920</v>
      </c>
      <c r="G13" s="234">
        <f>G11-G14</f>
        <v>102980</v>
      </c>
      <c r="H13" s="124"/>
      <c r="I13" s="231" t="s">
        <v>345</v>
      </c>
      <c r="J13" s="232" t="s">
        <v>351</v>
      </c>
      <c r="K13" s="233">
        <f aca="true" t="shared" si="1" ref="K13:P13">K11-K14</f>
        <v>106909</v>
      </c>
      <c r="L13" s="233">
        <f t="shared" si="1"/>
        <v>110386</v>
      </c>
      <c r="M13" s="233">
        <f t="shared" si="1"/>
        <v>113452</v>
      </c>
      <c r="N13" s="233">
        <f t="shared" si="1"/>
        <v>115629</v>
      </c>
      <c r="O13" s="233">
        <f t="shared" si="1"/>
        <v>116758</v>
      </c>
      <c r="P13" s="234">
        <f t="shared" si="1"/>
        <v>122139</v>
      </c>
      <c r="Q13" s="124"/>
      <c r="R13" s="231" t="s">
        <v>345</v>
      </c>
      <c r="S13" s="232" t="s">
        <v>351</v>
      </c>
      <c r="T13" s="233">
        <f>T11-T14</f>
        <v>124675</v>
      </c>
      <c r="U13" s="233">
        <f>U11-U14</f>
        <v>127163</v>
      </c>
      <c r="V13" s="233">
        <f>V11-V14</f>
        <v>129908</v>
      </c>
      <c r="W13" s="233">
        <f>W11-W14</f>
        <v>132710</v>
      </c>
      <c r="X13" s="233">
        <f>X11-X14</f>
        <v>135387</v>
      </c>
      <c r="Y13" s="234"/>
      <c r="Z13" s="124"/>
    </row>
    <row r="14" spans="1:26" ht="12" customHeight="1" thickBot="1">
      <c r="A14" s="235" t="s">
        <v>346</v>
      </c>
      <c r="B14" s="236" t="s">
        <v>353</v>
      </c>
      <c r="C14" s="237">
        <v>7903</v>
      </c>
      <c r="D14" s="237">
        <v>8468</v>
      </c>
      <c r="E14" s="237">
        <v>15284</v>
      </c>
      <c r="F14" s="237">
        <v>14500</v>
      </c>
      <c r="G14" s="238">
        <v>15500</v>
      </c>
      <c r="H14" s="124"/>
      <c r="I14" s="235" t="s">
        <v>346</v>
      </c>
      <c r="J14" s="236" t="s">
        <v>353</v>
      </c>
      <c r="K14" s="237">
        <v>14000</v>
      </c>
      <c r="L14" s="237">
        <v>13000</v>
      </c>
      <c r="M14" s="237">
        <v>12600</v>
      </c>
      <c r="N14" s="237">
        <v>13000</v>
      </c>
      <c r="O14" s="237">
        <v>14500</v>
      </c>
      <c r="P14" s="238">
        <v>11800</v>
      </c>
      <c r="Q14" s="124"/>
      <c r="R14" s="235" t="s">
        <v>346</v>
      </c>
      <c r="S14" s="236" t="s">
        <v>353</v>
      </c>
      <c r="T14" s="237">
        <v>12000</v>
      </c>
      <c r="U14" s="237">
        <v>12100</v>
      </c>
      <c r="V14" s="237">
        <v>12200</v>
      </c>
      <c r="W14" s="237">
        <v>12300</v>
      </c>
      <c r="X14" s="237">
        <v>12500</v>
      </c>
      <c r="Y14" s="238"/>
      <c r="Z14" s="124"/>
    </row>
    <row r="15" spans="1:26" ht="12" customHeight="1" thickBot="1">
      <c r="A15" s="223" t="s">
        <v>347</v>
      </c>
      <c r="B15" s="224" t="s">
        <v>436</v>
      </c>
      <c r="C15" s="225">
        <f>C17+C19</f>
        <v>3120</v>
      </c>
      <c r="D15" s="225">
        <f>D17+D19</f>
        <v>4220</v>
      </c>
      <c r="E15" s="225">
        <f>E17+E19</f>
        <v>4620</v>
      </c>
      <c r="F15" s="225">
        <f>F17+F19</f>
        <v>4620</v>
      </c>
      <c r="G15" s="226">
        <f>G17+G19</f>
        <v>2940</v>
      </c>
      <c r="H15" s="77"/>
      <c r="I15" s="223" t="s">
        <v>347</v>
      </c>
      <c r="J15" s="224" t="s">
        <v>436</v>
      </c>
      <c r="K15" s="225">
        <f aca="true" t="shared" si="2" ref="K15:P15">K17+K19</f>
        <v>2940</v>
      </c>
      <c r="L15" s="225">
        <f t="shared" si="2"/>
        <v>2940</v>
      </c>
      <c r="M15" s="225">
        <f t="shared" si="2"/>
        <v>2800</v>
      </c>
      <c r="N15" s="225">
        <f t="shared" si="2"/>
        <v>2800</v>
      </c>
      <c r="O15" s="225">
        <f t="shared" si="2"/>
        <v>2800</v>
      </c>
      <c r="P15" s="226">
        <f t="shared" si="2"/>
        <v>2800</v>
      </c>
      <c r="Q15" s="77"/>
      <c r="R15" s="223" t="s">
        <v>347</v>
      </c>
      <c r="S15" s="224" t="s">
        <v>436</v>
      </c>
      <c r="T15" s="225">
        <f>T17+T19</f>
        <v>2800</v>
      </c>
      <c r="U15" s="225">
        <f>U17+U19</f>
        <v>3000</v>
      </c>
      <c r="V15" s="225">
        <f>V17+V19</f>
        <v>3000</v>
      </c>
      <c r="W15" s="225">
        <f>W17+W19</f>
        <v>3000</v>
      </c>
      <c r="X15" s="225">
        <f>X17+X19</f>
        <v>3084</v>
      </c>
      <c r="Y15" s="226"/>
      <c r="Z15" s="77"/>
    </row>
    <row r="16" spans="1:26" ht="12" customHeight="1">
      <c r="A16" s="227"/>
      <c r="B16" s="228" t="s">
        <v>343</v>
      </c>
      <c r="C16" s="229"/>
      <c r="D16" s="229"/>
      <c r="E16" s="229"/>
      <c r="F16" s="229"/>
      <c r="G16" s="230"/>
      <c r="H16" s="124"/>
      <c r="I16" s="227"/>
      <c r="J16" s="228" t="s">
        <v>343</v>
      </c>
      <c r="K16" s="229"/>
      <c r="L16" s="229"/>
      <c r="M16" s="229"/>
      <c r="N16" s="229"/>
      <c r="O16" s="229"/>
      <c r="P16" s="230"/>
      <c r="Q16" s="124"/>
      <c r="R16" s="227"/>
      <c r="S16" s="228" t="s">
        <v>343</v>
      </c>
      <c r="T16" s="229"/>
      <c r="U16" s="229"/>
      <c r="V16" s="229"/>
      <c r="W16" s="229"/>
      <c r="X16" s="229"/>
      <c r="Y16" s="230"/>
      <c r="Z16" s="124"/>
    </row>
    <row r="17" spans="1:26" ht="12" customHeight="1">
      <c r="A17" s="231" t="s">
        <v>348</v>
      </c>
      <c r="B17" s="232" t="s">
        <v>375</v>
      </c>
      <c r="C17" s="233">
        <v>1680</v>
      </c>
      <c r="D17" s="233">
        <v>1680</v>
      </c>
      <c r="E17" s="233">
        <v>1680</v>
      </c>
      <c r="F17" s="233">
        <v>1680</v>
      </c>
      <c r="G17" s="234"/>
      <c r="H17" s="124"/>
      <c r="I17" s="231" t="s">
        <v>348</v>
      </c>
      <c r="J17" s="232" t="s">
        <v>375</v>
      </c>
      <c r="K17" s="233"/>
      <c r="L17" s="233"/>
      <c r="M17" s="233"/>
      <c r="N17" s="233"/>
      <c r="O17" s="233"/>
      <c r="P17" s="234"/>
      <c r="Q17" s="124"/>
      <c r="R17" s="231" t="s">
        <v>348</v>
      </c>
      <c r="S17" s="232" t="s">
        <v>375</v>
      </c>
      <c r="T17" s="233"/>
      <c r="U17" s="233"/>
      <c r="V17" s="233"/>
      <c r="W17" s="233"/>
      <c r="X17" s="233"/>
      <c r="Y17" s="234"/>
      <c r="Z17" s="124"/>
    </row>
    <row r="18" spans="1:26" ht="12" customHeight="1">
      <c r="A18" s="231" t="s">
        <v>350</v>
      </c>
      <c r="B18" s="232" t="s">
        <v>377</v>
      </c>
      <c r="C18" s="233"/>
      <c r="D18" s="233"/>
      <c r="E18" s="233"/>
      <c r="F18" s="233"/>
      <c r="G18" s="234"/>
      <c r="H18" s="124"/>
      <c r="I18" s="231" t="s">
        <v>350</v>
      </c>
      <c r="J18" s="232" t="s">
        <v>377</v>
      </c>
      <c r="K18" s="233"/>
      <c r="L18" s="233"/>
      <c r="M18" s="233"/>
      <c r="N18" s="233"/>
      <c r="O18" s="233"/>
      <c r="P18" s="234"/>
      <c r="Q18" s="124"/>
      <c r="R18" s="231" t="s">
        <v>350</v>
      </c>
      <c r="S18" s="232" t="s">
        <v>377</v>
      </c>
      <c r="T18" s="233"/>
      <c r="U18" s="233"/>
      <c r="V18" s="233"/>
      <c r="W18" s="233"/>
      <c r="X18" s="233"/>
      <c r="Y18" s="234"/>
      <c r="Z18" s="124"/>
    </row>
    <row r="19" spans="1:26" ht="12" customHeight="1">
      <c r="A19" s="231" t="s">
        <v>352</v>
      </c>
      <c r="B19" s="232" t="s">
        <v>379</v>
      </c>
      <c r="C19" s="233">
        <v>1440</v>
      </c>
      <c r="D19" s="233">
        <v>2540</v>
      </c>
      <c r="E19" s="233">
        <v>2940</v>
      </c>
      <c r="F19" s="233">
        <v>2940</v>
      </c>
      <c r="G19" s="234">
        <v>2940</v>
      </c>
      <c r="H19" s="124"/>
      <c r="I19" s="231" t="s">
        <v>352</v>
      </c>
      <c r="J19" s="232" t="s">
        <v>379</v>
      </c>
      <c r="K19" s="233">
        <v>2940</v>
      </c>
      <c r="L19" s="233">
        <v>2940</v>
      </c>
      <c r="M19" s="233">
        <v>2800</v>
      </c>
      <c r="N19" s="233">
        <v>2800</v>
      </c>
      <c r="O19" s="233">
        <v>2800</v>
      </c>
      <c r="P19" s="234">
        <v>2800</v>
      </c>
      <c r="Q19" s="124"/>
      <c r="R19" s="231" t="s">
        <v>352</v>
      </c>
      <c r="S19" s="232" t="s">
        <v>379</v>
      </c>
      <c r="T19" s="233">
        <v>2800</v>
      </c>
      <c r="U19" s="233">
        <v>3000</v>
      </c>
      <c r="V19" s="233">
        <v>3000</v>
      </c>
      <c r="W19" s="233">
        <v>3000</v>
      </c>
      <c r="X19" s="233">
        <v>3084</v>
      </c>
      <c r="Y19" s="234"/>
      <c r="Z19" s="124"/>
    </row>
    <row r="20" spans="1:26" ht="12" customHeight="1">
      <c r="A20" s="231" t="s">
        <v>354</v>
      </c>
      <c r="B20" s="232" t="s">
        <v>381</v>
      </c>
      <c r="C20" s="233"/>
      <c r="D20" s="233"/>
      <c r="E20" s="233"/>
      <c r="F20" s="233"/>
      <c r="G20" s="234"/>
      <c r="H20" s="124"/>
      <c r="I20" s="231" t="s">
        <v>354</v>
      </c>
      <c r="J20" s="232" t="s">
        <v>381</v>
      </c>
      <c r="K20" s="233"/>
      <c r="L20" s="233"/>
      <c r="M20" s="233"/>
      <c r="N20" s="233"/>
      <c r="O20" s="233"/>
      <c r="P20" s="234"/>
      <c r="Q20" s="124"/>
      <c r="R20" s="231" t="s">
        <v>354</v>
      </c>
      <c r="S20" s="232" t="s">
        <v>381</v>
      </c>
      <c r="T20" s="233"/>
      <c r="U20" s="233"/>
      <c r="V20" s="233"/>
      <c r="W20" s="233"/>
      <c r="X20" s="233"/>
      <c r="Y20" s="234"/>
      <c r="Z20" s="124"/>
    </row>
    <row r="21" spans="1:26" ht="12" customHeight="1">
      <c r="A21" s="231" t="s">
        <v>355</v>
      </c>
      <c r="B21" s="232" t="s">
        <v>383</v>
      </c>
      <c r="C21" s="233"/>
      <c r="D21" s="233"/>
      <c r="E21" s="233"/>
      <c r="F21" s="233"/>
      <c r="G21" s="234"/>
      <c r="H21" s="124"/>
      <c r="I21" s="231" t="s">
        <v>355</v>
      </c>
      <c r="J21" s="232" t="s">
        <v>383</v>
      </c>
      <c r="K21" s="233"/>
      <c r="L21" s="233"/>
      <c r="M21" s="233"/>
      <c r="N21" s="233"/>
      <c r="O21" s="233"/>
      <c r="P21" s="234"/>
      <c r="Q21" s="124"/>
      <c r="R21" s="231" t="s">
        <v>355</v>
      </c>
      <c r="S21" s="232" t="s">
        <v>383</v>
      </c>
      <c r="T21" s="233"/>
      <c r="U21" s="233"/>
      <c r="V21" s="233"/>
      <c r="W21" s="233"/>
      <c r="X21" s="233"/>
      <c r="Y21" s="234"/>
      <c r="Z21" s="124"/>
    </row>
    <row r="22" spans="1:26" ht="12" customHeight="1" thickBot="1">
      <c r="A22" s="235" t="s">
        <v>356</v>
      </c>
      <c r="B22" s="236" t="s">
        <v>385</v>
      </c>
      <c r="C22" s="237"/>
      <c r="D22" s="237"/>
      <c r="E22" s="237"/>
      <c r="F22" s="237"/>
      <c r="G22" s="238"/>
      <c r="H22" s="124"/>
      <c r="I22" s="235" t="s">
        <v>356</v>
      </c>
      <c r="J22" s="236" t="s">
        <v>385</v>
      </c>
      <c r="K22" s="237"/>
      <c r="L22" s="237"/>
      <c r="M22" s="237"/>
      <c r="N22" s="237"/>
      <c r="O22" s="237"/>
      <c r="P22" s="238"/>
      <c r="Q22" s="124"/>
      <c r="R22" s="235" t="s">
        <v>356</v>
      </c>
      <c r="S22" s="236" t="s">
        <v>385</v>
      </c>
      <c r="T22" s="237"/>
      <c r="U22" s="237"/>
      <c r="V22" s="237"/>
      <c r="W22" s="237"/>
      <c r="X22" s="237"/>
      <c r="Y22" s="238"/>
      <c r="Z22" s="124"/>
    </row>
    <row r="23" spans="1:26" s="153" customFormat="1" ht="12" customHeight="1" thickBot="1">
      <c r="A23" s="223" t="s">
        <v>357</v>
      </c>
      <c r="B23" s="224" t="s">
        <v>435</v>
      </c>
      <c r="C23" s="225">
        <f>C10-C11-C15</f>
        <v>419</v>
      </c>
      <c r="D23" s="225">
        <f>D10-D11-D15</f>
        <v>-3120</v>
      </c>
      <c r="E23" s="225">
        <f>E10-E11-E15</f>
        <v>-3270</v>
      </c>
      <c r="F23" s="225">
        <f>F10-F11-F15</f>
        <v>0</v>
      </c>
      <c r="G23" s="226">
        <f>G10-G11-G15</f>
        <v>0</v>
      </c>
      <c r="H23" s="77"/>
      <c r="I23" s="223" t="s">
        <v>357</v>
      </c>
      <c r="J23" s="224" t="s">
        <v>435</v>
      </c>
      <c r="K23" s="225">
        <f aca="true" t="shared" si="3" ref="K23:P23">K10-K11-K15</f>
        <v>0</v>
      </c>
      <c r="L23" s="225">
        <f t="shared" si="3"/>
        <v>0</v>
      </c>
      <c r="M23" s="225">
        <f t="shared" si="3"/>
        <v>0</v>
      </c>
      <c r="N23" s="225">
        <f t="shared" si="3"/>
        <v>0</v>
      </c>
      <c r="O23" s="225">
        <f t="shared" si="3"/>
        <v>0</v>
      </c>
      <c r="P23" s="226">
        <f t="shared" si="3"/>
        <v>0</v>
      </c>
      <c r="Q23" s="77"/>
      <c r="R23" s="223" t="s">
        <v>357</v>
      </c>
      <c r="S23" s="224" t="s">
        <v>435</v>
      </c>
      <c r="T23" s="225">
        <f>T10-T11-T15</f>
        <v>0</v>
      </c>
      <c r="U23" s="225">
        <f>U10-U11-U15</f>
        <v>0</v>
      </c>
      <c r="V23" s="225">
        <f>V10-V11-V15</f>
        <v>0</v>
      </c>
      <c r="W23" s="225">
        <f>W10-W11-W15</f>
        <v>0</v>
      </c>
      <c r="X23" s="225">
        <f>X10-X11-X15</f>
        <v>0</v>
      </c>
      <c r="Y23" s="226"/>
      <c r="Z23" s="77"/>
    </row>
    <row r="24" spans="1:26" ht="12" customHeight="1" thickBot="1">
      <c r="A24" s="223" t="s">
        <v>359</v>
      </c>
      <c r="B24" s="224" t="s">
        <v>437</v>
      </c>
      <c r="C24" s="225">
        <f>SUM(C26:C33)</f>
        <v>2707</v>
      </c>
      <c r="D24" s="225">
        <f>SUM(D26:D33)</f>
        <v>3120</v>
      </c>
      <c r="E24" s="225">
        <f>SUM(E26:E33)</f>
        <v>3270</v>
      </c>
      <c r="F24" s="225">
        <f>SUM(F26:F33)</f>
        <v>0</v>
      </c>
      <c r="G24" s="226">
        <f>SUM(G26:G33)</f>
        <v>0</v>
      </c>
      <c r="H24" s="77"/>
      <c r="I24" s="223" t="s">
        <v>359</v>
      </c>
      <c r="J24" s="224" t="s">
        <v>437</v>
      </c>
      <c r="K24" s="225">
        <f aca="true" t="shared" si="4" ref="K24:P24">SUM(K26:K33)</f>
        <v>0</v>
      </c>
      <c r="L24" s="225">
        <f t="shared" si="4"/>
        <v>0</v>
      </c>
      <c r="M24" s="225">
        <f t="shared" si="4"/>
        <v>0</v>
      </c>
      <c r="N24" s="225">
        <f t="shared" si="4"/>
        <v>0</v>
      </c>
      <c r="O24" s="225">
        <f t="shared" si="4"/>
        <v>0</v>
      </c>
      <c r="P24" s="226">
        <f t="shared" si="4"/>
        <v>0</v>
      </c>
      <c r="Q24" s="77"/>
      <c r="R24" s="223" t="s">
        <v>359</v>
      </c>
      <c r="S24" s="224" t="s">
        <v>437</v>
      </c>
      <c r="T24" s="225">
        <f>SUM(T26:T33)</f>
        <v>0</v>
      </c>
      <c r="U24" s="225">
        <f>SUM(U26:U33)</f>
        <v>0</v>
      </c>
      <c r="V24" s="225">
        <f>SUM(V26:V33)</f>
        <v>0</v>
      </c>
      <c r="W24" s="225">
        <f>SUM(W26:W33)</f>
        <v>0</v>
      </c>
      <c r="X24" s="225">
        <f>SUM(X26:X33)</f>
        <v>0</v>
      </c>
      <c r="Y24" s="226"/>
      <c r="Z24" s="77"/>
    </row>
    <row r="25" spans="1:26" ht="12" customHeight="1">
      <c r="A25" s="227"/>
      <c r="B25" s="228" t="s">
        <v>343</v>
      </c>
      <c r="C25" s="229"/>
      <c r="D25" s="229"/>
      <c r="E25" s="229"/>
      <c r="F25" s="229"/>
      <c r="G25" s="230"/>
      <c r="H25" s="124"/>
      <c r="I25" s="227"/>
      <c r="J25" s="228" t="s">
        <v>343</v>
      </c>
      <c r="K25" s="229"/>
      <c r="L25" s="229"/>
      <c r="M25" s="229"/>
      <c r="N25" s="229"/>
      <c r="O25" s="229"/>
      <c r="P25" s="230"/>
      <c r="Q25" s="124"/>
      <c r="R25" s="227"/>
      <c r="S25" s="228" t="s">
        <v>343</v>
      </c>
      <c r="T25" s="229"/>
      <c r="U25" s="229"/>
      <c r="V25" s="229"/>
      <c r="W25" s="229"/>
      <c r="X25" s="229"/>
      <c r="Y25" s="230"/>
      <c r="Z25" s="124"/>
    </row>
    <row r="26" spans="1:26" ht="12" customHeight="1">
      <c r="A26" s="231" t="s">
        <v>361</v>
      </c>
      <c r="B26" s="232" t="s">
        <v>358</v>
      </c>
      <c r="C26" s="233"/>
      <c r="D26" s="233"/>
      <c r="E26" s="233"/>
      <c r="F26" s="233"/>
      <c r="G26" s="234"/>
      <c r="H26" s="124"/>
      <c r="I26" s="231" t="s">
        <v>361</v>
      </c>
      <c r="J26" s="232" t="s">
        <v>358</v>
      </c>
      <c r="K26" s="233"/>
      <c r="L26" s="233"/>
      <c r="M26" s="233"/>
      <c r="N26" s="233"/>
      <c r="O26" s="233"/>
      <c r="P26" s="234"/>
      <c r="Q26" s="124"/>
      <c r="R26" s="231" t="s">
        <v>361</v>
      </c>
      <c r="S26" s="232" t="s">
        <v>358</v>
      </c>
      <c r="T26" s="233"/>
      <c r="U26" s="233"/>
      <c r="V26" s="233"/>
      <c r="W26" s="233"/>
      <c r="X26" s="233"/>
      <c r="Y26" s="234"/>
      <c r="Z26" s="124"/>
    </row>
    <row r="27" spans="1:26" ht="12" customHeight="1">
      <c r="A27" s="231" t="s">
        <v>363</v>
      </c>
      <c r="B27" s="232" t="s">
        <v>360</v>
      </c>
      <c r="C27" s="233"/>
      <c r="D27" s="233"/>
      <c r="E27" s="233"/>
      <c r="F27" s="233"/>
      <c r="G27" s="234"/>
      <c r="H27" s="124"/>
      <c r="I27" s="231" t="s">
        <v>363</v>
      </c>
      <c r="J27" s="232" t="s">
        <v>360</v>
      </c>
      <c r="K27" s="233"/>
      <c r="L27" s="233"/>
      <c r="M27" s="233"/>
      <c r="N27" s="233"/>
      <c r="O27" s="233"/>
      <c r="P27" s="234"/>
      <c r="Q27" s="124"/>
      <c r="R27" s="231" t="s">
        <v>363</v>
      </c>
      <c r="S27" s="232" t="s">
        <v>360</v>
      </c>
      <c r="T27" s="233"/>
      <c r="U27" s="233"/>
      <c r="V27" s="233"/>
      <c r="W27" s="233"/>
      <c r="X27" s="233"/>
      <c r="Y27" s="234"/>
      <c r="Z27" s="124"/>
    </row>
    <row r="28" spans="1:26" ht="12" customHeight="1">
      <c r="A28" s="231" t="s">
        <v>365</v>
      </c>
      <c r="B28" s="232" t="s">
        <v>362</v>
      </c>
      <c r="C28" s="233"/>
      <c r="D28" s="233"/>
      <c r="E28" s="233"/>
      <c r="F28" s="233"/>
      <c r="G28" s="234"/>
      <c r="H28" s="124"/>
      <c r="I28" s="231" t="s">
        <v>365</v>
      </c>
      <c r="J28" s="232" t="s">
        <v>362</v>
      </c>
      <c r="K28" s="233"/>
      <c r="L28" s="233"/>
      <c r="M28" s="233"/>
      <c r="N28" s="233"/>
      <c r="O28" s="233"/>
      <c r="P28" s="234"/>
      <c r="Q28" s="124"/>
      <c r="R28" s="231" t="s">
        <v>365</v>
      </c>
      <c r="S28" s="232" t="s">
        <v>362</v>
      </c>
      <c r="T28" s="233"/>
      <c r="U28" s="233"/>
      <c r="V28" s="233"/>
      <c r="W28" s="233"/>
      <c r="X28" s="233"/>
      <c r="Y28" s="234"/>
      <c r="Z28" s="124"/>
    </row>
    <row r="29" spans="1:26" ht="12" customHeight="1">
      <c r="A29" s="231" t="s">
        <v>367</v>
      </c>
      <c r="B29" s="232" t="s">
        <v>364</v>
      </c>
      <c r="C29" s="233"/>
      <c r="D29" s="233"/>
      <c r="E29" s="233"/>
      <c r="F29" s="233"/>
      <c r="G29" s="234"/>
      <c r="H29" s="124"/>
      <c r="I29" s="231" t="s">
        <v>367</v>
      </c>
      <c r="J29" s="232" t="s">
        <v>364</v>
      </c>
      <c r="K29" s="233"/>
      <c r="L29" s="233"/>
      <c r="M29" s="233"/>
      <c r="N29" s="233"/>
      <c r="O29" s="233"/>
      <c r="P29" s="234"/>
      <c r="Q29" s="124"/>
      <c r="R29" s="231" t="s">
        <v>367</v>
      </c>
      <c r="S29" s="232" t="s">
        <v>364</v>
      </c>
      <c r="T29" s="233"/>
      <c r="U29" s="233"/>
      <c r="V29" s="233"/>
      <c r="W29" s="233"/>
      <c r="X29" s="233"/>
      <c r="Y29" s="234"/>
      <c r="Z29" s="124"/>
    </row>
    <row r="30" spans="1:26" ht="12" customHeight="1">
      <c r="A30" s="231" t="s">
        <v>369</v>
      </c>
      <c r="B30" s="232" t="s">
        <v>366</v>
      </c>
      <c r="C30" s="233"/>
      <c r="D30" s="233"/>
      <c r="E30" s="233"/>
      <c r="F30" s="233"/>
      <c r="G30" s="234"/>
      <c r="H30" s="124"/>
      <c r="I30" s="231" t="s">
        <v>369</v>
      </c>
      <c r="J30" s="232" t="s">
        <v>366</v>
      </c>
      <c r="K30" s="233"/>
      <c r="L30" s="233"/>
      <c r="M30" s="233"/>
      <c r="N30" s="233"/>
      <c r="O30" s="233"/>
      <c r="P30" s="234"/>
      <c r="Q30" s="124"/>
      <c r="R30" s="231" t="s">
        <v>369</v>
      </c>
      <c r="S30" s="232" t="s">
        <v>366</v>
      </c>
      <c r="T30" s="233"/>
      <c r="U30" s="233"/>
      <c r="V30" s="233"/>
      <c r="W30" s="233"/>
      <c r="X30" s="233"/>
      <c r="Y30" s="234"/>
      <c r="Z30" s="124"/>
    </row>
    <row r="31" spans="1:26" ht="12" customHeight="1">
      <c r="A31" s="231" t="s">
        <v>371</v>
      </c>
      <c r="B31" s="232" t="s">
        <v>368</v>
      </c>
      <c r="C31" s="233"/>
      <c r="D31" s="233"/>
      <c r="E31" s="233"/>
      <c r="F31" s="233"/>
      <c r="G31" s="234"/>
      <c r="H31" s="124"/>
      <c r="I31" s="231" t="s">
        <v>371</v>
      </c>
      <c r="J31" s="232" t="s">
        <v>368</v>
      </c>
      <c r="K31" s="233"/>
      <c r="L31" s="233"/>
      <c r="M31" s="233"/>
      <c r="N31" s="233"/>
      <c r="O31" s="233"/>
      <c r="P31" s="234"/>
      <c r="Q31" s="124"/>
      <c r="R31" s="231" t="s">
        <v>371</v>
      </c>
      <c r="S31" s="232" t="s">
        <v>368</v>
      </c>
      <c r="T31" s="233"/>
      <c r="U31" s="233"/>
      <c r="V31" s="233"/>
      <c r="W31" s="233"/>
      <c r="X31" s="233"/>
      <c r="Y31" s="234"/>
      <c r="Z31" s="124"/>
    </row>
    <row r="32" spans="1:26" ht="12" customHeight="1">
      <c r="A32" s="231" t="s">
        <v>373</v>
      </c>
      <c r="B32" s="232" t="s">
        <v>370</v>
      </c>
      <c r="C32" s="233"/>
      <c r="D32" s="233"/>
      <c r="E32" s="233"/>
      <c r="F32" s="233"/>
      <c r="G32" s="234"/>
      <c r="H32" s="124"/>
      <c r="I32" s="231" t="s">
        <v>373</v>
      </c>
      <c r="J32" s="232" t="s">
        <v>370</v>
      </c>
      <c r="K32" s="233"/>
      <c r="L32" s="233"/>
      <c r="M32" s="233"/>
      <c r="N32" s="233"/>
      <c r="O32" s="233"/>
      <c r="P32" s="234"/>
      <c r="Q32" s="124"/>
      <c r="R32" s="231" t="s">
        <v>373</v>
      </c>
      <c r="S32" s="232" t="s">
        <v>370</v>
      </c>
      <c r="T32" s="233"/>
      <c r="U32" s="233"/>
      <c r="V32" s="233"/>
      <c r="W32" s="233"/>
      <c r="X32" s="233"/>
      <c r="Y32" s="234"/>
      <c r="Z32" s="124"/>
    </row>
    <row r="33" spans="1:26" ht="12" customHeight="1" thickBot="1">
      <c r="A33" s="235" t="s">
        <v>374</v>
      </c>
      <c r="B33" s="236" t="s">
        <v>372</v>
      </c>
      <c r="C33" s="237">
        <v>2707</v>
      </c>
      <c r="D33" s="237">
        <v>3120</v>
      </c>
      <c r="E33" s="237">
        <v>3270</v>
      </c>
      <c r="F33" s="237"/>
      <c r="G33" s="238"/>
      <c r="H33" s="124"/>
      <c r="I33" s="235" t="s">
        <v>374</v>
      </c>
      <c r="J33" s="236" t="s">
        <v>372</v>
      </c>
      <c r="K33" s="237"/>
      <c r="L33" s="237"/>
      <c r="M33" s="237"/>
      <c r="N33" s="237"/>
      <c r="O33" s="237"/>
      <c r="P33" s="238"/>
      <c r="Q33" s="124"/>
      <c r="R33" s="235" t="s">
        <v>374</v>
      </c>
      <c r="S33" s="236" t="s">
        <v>372</v>
      </c>
      <c r="T33" s="237"/>
      <c r="U33" s="237"/>
      <c r="V33" s="237"/>
      <c r="W33" s="237"/>
      <c r="X33" s="237"/>
      <c r="Y33" s="238"/>
      <c r="Z33" s="124"/>
    </row>
    <row r="34" spans="1:26" s="153" customFormat="1" ht="12" customHeight="1" thickBot="1">
      <c r="A34" s="223" t="s">
        <v>376</v>
      </c>
      <c r="B34" s="224" t="s">
        <v>438</v>
      </c>
      <c r="C34" s="225"/>
      <c r="D34" s="225"/>
      <c r="E34" s="225"/>
      <c r="F34" s="225"/>
      <c r="G34" s="226"/>
      <c r="H34" s="77"/>
      <c r="I34" s="223" t="s">
        <v>376</v>
      </c>
      <c r="J34" s="224" t="s">
        <v>438</v>
      </c>
      <c r="K34" s="225"/>
      <c r="L34" s="225"/>
      <c r="M34" s="225"/>
      <c r="N34" s="225"/>
      <c r="O34" s="225"/>
      <c r="P34" s="226"/>
      <c r="Q34" s="77"/>
      <c r="R34" s="223" t="s">
        <v>376</v>
      </c>
      <c r="S34" s="224" t="s">
        <v>438</v>
      </c>
      <c r="T34" s="225"/>
      <c r="U34" s="225"/>
      <c r="V34" s="225"/>
      <c r="W34" s="225"/>
      <c r="X34" s="225"/>
      <c r="Y34" s="226"/>
      <c r="Z34" s="77"/>
    </row>
    <row r="35" spans="1:26" ht="12" customHeight="1" thickBot="1">
      <c r="A35" s="223" t="s">
        <v>378</v>
      </c>
      <c r="B35" s="224" t="s">
        <v>439</v>
      </c>
      <c r="C35" s="225">
        <f>C38+C39+C41</f>
        <v>48722</v>
      </c>
      <c r="D35" s="225">
        <f>D38+D39</f>
        <v>44144</v>
      </c>
      <c r="E35" s="225">
        <f>E38+E39</f>
        <v>39524</v>
      </c>
      <c r="F35" s="225">
        <f>F38+F39</f>
        <v>34904</v>
      </c>
      <c r="G35" s="226">
        <f>G38+G39</f>
        <v>31964</v>
      </c>
      <c r="H35" s="77"/>
      <c r="I35" s="223" t="s">
        <v>378</v>
      </c>
      <c r="J35" s="224" t="s">
        <v>439</v>
      </c>
      <c r="K35" s="225">
        <f>K38+K39+K41</f>
        <v>29024</v>
      </c>
      <c r="L35" s="225">
        <f>L38+L39</f>
        <v>26084</v>
      </c>
      <c r="M35" s="225">
        <f>M38+M39</f>
        <v>23284</v>
      </c>
      <c r="N35" s="225">
        <f>N38+N39</f>
        <v>20484</v>
      </c>
      <c r="O35" s="225">
        <f>O38+O39</f>
        <v>17684</v>
      </c>
      <c r="P35" s="226">
        <f>P38+P39</f>
        <v>14884</v>
      </c>
      <c r="Q35" s="77"/>
      <c r="R35" s="223" t="s">
        <v>378</v>
      </c>
      <c r="S35" s="224" t="s">
        <v>439</v>
      </c>
      <c r="T35" s="225">
        <f>T38+T39+T41</f>
        <v>12084</v>
      </c>
      <c r="U35" s="225">
        <f>U38+U39</f>
        <v>9084</v>
      </c>
      <c r="V35" s="225">
        <f>V38+V39</f>
        <v>6084</v>
      </c>
      <c r="W35" s="225">
        <f>W38+W39</f>
        <v>3084</v>
      </c>
      <c r="X35" s="225">
        <f>X38+X39</f>
        <v>0</v>
      </c>
      <c r="Y35" s="226"/>
      <c r="Z35" s="77"/>
    </row>
    <row r="36" spans="1:26" ht="12" customHeight="1">
      <c r="A36" s="227"/>
      <c r="B36" s="228" t="s">
        <v>343</v>
      </c>
      <c r="C36" s="229"/>
      <c r="D36" s="229"/>
      <c r="E36" s="229"/>
      <c r="F36" s="229"/>
      <c r="G36" s="230"/>
      <c r="H36" s="124"/>
      <c r="I36" s="227"/>
      <c r="J36" s="228" t="s">
        <v>343</v>
      </c>
      <c r="K36" s="229"/>
      <c r="L36" s="229"/>
      <c r="M36" s="229"/>
      <c r="N36" s="229"/>
      <c r="O36" s="229"/>
      <c r="P36" s="230"/>
      <c r="Q36" s="124"/>
      <c r="R36" s="227"/>
      <c r="S36" s="228" t="s">
        <v>343</v>
      </c>
      <c r="T36" s="229"/>
      <c r="U36" s="229"/>
      <c r="V36" s="229"/>
      <c r="W36" s="229"/>
      <c r="X36" s="229"/>
      <c r="Y36" s="230"/>
      <c r="Z36" s="124"/>
    </row>
    <row r="37" spans="1:26" ht="12" customHeight="1">
      <c r="A37" s="231" t="s">
        <v>380</v>
      </c>
      <c r="B37" s="232" t="s">
        <v>388</v>
      </c>
      <c r="C37" s="233"/>
      <c r="D37" s="233"/>
      <c r="E37" s="233"/>
      <c r="F37" s="233"/>
      <c r="G37" s="234"/>
      <c r="H37" s="124"/>
      <c r="I37" s="231" t="s">
        <v>380</v>
      </c>
      <c r="J37" s="232" t="s">
        <v>388</v>
      </c>
      <c r="K37" s="233"/>
      <c r="L37" s="233"/>
      <c r="M37" s="233"/>
      <c r="N37" s="233"/>
      <c r="O37" s="233"/>
      <c r="P37" s="234"/>
      <c r="Q37" s="124"/>
      <c r="R37" s="231" t="s">
        <v>380</v>
      </c>
      <c r="S37" s="232" t="s">
        <v>388</v>
      </c>
      <c r="T37" s="233"/>
      <c r="U37" s="233"/>
      <c r="V37" s="233"/>
      <c r="W37" s="233"/>
      <c r="X37" s="233"/>
      <c r="Y37" s="234"/>
      <c r="Z37" s="124"/>
    </row>
    <row r="38" spans="1:26" ht="12" customHeight="1">
      <c r="A38" s="231" t="s">
        <v>382</v>
      </c>
      <c r="B38" s="232" t="s">
        <v>390</v>
      </c>
      <c r="C38" s="233">
        <v>5040</v>
      </c>
      <c r="D38" s="233">
        <f>C38-D17</f>
        <v>3360</v>
      </c>
      <c r="E38" s="233">
        <f>D38-E17</f>
        <v>1680</v>
      </c>
      <c r="F38" s="233">
        <f>E38-F17</f>
        <v>0</v>
      </c>
      <c r="G38" s="234">
        <f>F38-G17</f>
        <v>0</v>
      </c>
      <c r="H38" s="124"/>
      <c r="I38" s="231" t="s">
        <v>382</v>
      </c>
      <c r="J38" s="232" t="s">
        <v>390</v>
      </c>
      <c r="K38" s="233"/>
      <c r="L38" s="233"/>
      <c r="M38" s="233"/>
      <c r="N38" s="233"/>
      <c r="O38" s="233"/>
      <c r="P38" s="234"/>
      <c r="Q38" s="124"/>
      <c r="R38" s="231" t="s">
        <v>382</v>
      </c>
      <c r="S38" s="232" t="s">
        <v>390</v>
      </c>
      <c r="T38" s="233"/>
      <c r="U38" s="233"/>
      <c r="V38" s="233"/>
      <c r="W38" s="233"/>
      <c r="X38" s="233"/>
      <c r="Y38" s="234"/>
      <c r="Z38" s="124"/>
    </row>
    <row r="39" spans="1:26" ht="12" customHeight="1">
      <c r="A39" s="231" t="s">
        <v>384</v>
      </c>
      <c r="B39" s="232" t="s">
        <v>392</v>
      </c>
      <c r="C39" s="233">
        <v>43324</v>
      </c>
      <c r="D39" s="233">
        <f>C39-D19</f>
        <v>40784</v>
      </c>
      <c r="E39" s="233">
        <f>D39-E19</f>
        <v>37844</v>
      </c>
      <c r="F39" s="233">
        <f>E39-F19</f>
        <v>34904</v>
      </c>
      <c r="G39" s="234">
        <f>F39-G19</f>
        <v>31964</v>
      </c>
      <c r="H39" s="124"/>
      <c r="I39" s="231" t="s">
        <v>384</v>
      </c>
      <c r="J39" s="232" t="s">
        <v>392</v>
      </c>
      <c r="K39" s="233">
        <f>G39-K19</f>
        <v>29024</v>
      </c>
      <c r="L39" s="233">
        <f>K39-L19</f>
        <v>26084</v>
      </c>
      <c r="M39" s="233">
        <f>L39-M19</f>
        <v>23284</v>
      </c>
      <c r="N39" s="233">
        <f>M39-N19</f>
        <v>20484</v>
      </c>
      <c r="O39" s="233">
        <f>N39-O19</f>
        <v>17684</v>
      </c>
      <c r="P39" s="234">
        <f>O39-P19</f>
        <v>14884</v>
      </c>
      <c r="Q39" s="124"/>
      <c r="R39" s="231" t="s">
        <v>384</v>
      </c>
      <c r="S39" s="232" t="s">
        <v>392</v>
      </c>
      <c r="T39" s="233">
        <f>P39-T19</f>
        <v>12084</v>
      </c>
      <c r="U39" s="233">
        <f>T39-U19</f>
        <v>9084</v>
      </c>
      <c r="V39" s="233">
        <f>U39-V19</f>
        <v>6084</v>
      </c>
      <c r="W39" s="233">
        <f>V39-W19</f>
        <v>3084</v>
      </c>
      <c r="X39" s="233">
        <f>W39-X19</f>
        <v>0</v>
      </c>
      <c r="Y39" s="234"/>
      <c r="Z39" s="124"/>
    </row>
    <row r="40" spans="1:26" ht="12" customHeight="1">
      <c r="A40" s="231" t="s">
        <v>386</v>
      </c>
      <c r="B40" s="232" t="s">
        <v>394</v>
      </c>
      <c r="C40" s="233"/>
      <c r="D40" s="233"/>
      <c r="E40" s="233"/>
      <c r="F40" s="233"/>
      <c r="G40" s="234"/>
      <c r="H40" s="124"/>
      <c r="I40" s="231" t="s">
        <v>386</v>
      </c>
      <c r="J40" s="232" t="s">
        <v>394</v>
      </c>
      <c r="K40" s="233"/>
      <c r="L40" s="233"/>
      <c r="M40" s="233"/>
      <c r="N40" s="233"/>
      <c r="O40" s="233"/>
      <c r="P40" s="234"/>
      <c r="Q40" s="124"/>
      <c r="R40" s="231" t="s">
        <v>386</v>
      </c>
      <c r="S40" s="232" t="s">
        <v>394</v>
      </c>
      <c r="T40" s="233"/>
      <c r="U40" s="233"/>
      <c r="V40" s="233"/>
      <c r="W40" s="233"/>
      <c r="X40" s="233"/>
      <c r="Y40" s="234"/>
      <c r="Z40" s="124"/>
    </row>
    <row r="41" spans="1:26" ht="12" customHeight="1">
      <c r="A41" s="231" t="s">
        <v>387</v>
      </c>
      <c r="B41" s="232" t="s">
        <v>396</v>
      </c>
      <c r="C41" s="233">
        <f>C42+C46</f>
        <v>358</v>
      </c>
      <c r="D41" s="233"/>
      <c r="E41" s="233"/>
      <c r="F41" s="233"/>
      <c r="G41" s="234"/>
      <c r="H41" s="124"/>
      <c r="I41" s="231" t="s">
        <v>387</v>
      </c>
      <c r="J41" s="232" t="s">
        <v>396</v>
      </c>
      <c r="K41" s="233"/>
      <c r="L41" s="233"/>
      <c r="M41" s="233"/>
      <c r="N41" s="233"/>
      <c r="O41" s="233"/>
      <c r="P41" s="234"/>
      <c r="Q41" s="124"/>
      <c r="R41" s="231" t="s">
        <v>387</v>
      </c>
      <c r="S41" s="232" t="s">
        <v>396</v>
      </c>
      <c r="T41" s="233"/>
      <c r="U41" s="233"/>
      <c r="V41" s="233"/>
      <c r="W41" s="233"/>
      <c r="X41" s="233"/>
      <c r="Y41" s="234"/>
      <c r="Z41" s="124"/>
    </row>
    <row r="42" spans="1:26" ht="12" customHeight="1">
      <c r="A42" s="231" t="s">
        <v>389</v>
      </c>
      <c r="B42" s="232" t="s">
        <v>398</v>
      </c>
      <c r="C42" s="233">
        <v>119</v>
      </c>
      <c r="D42" s="233"/>
      <c r="E42" s="233"/>
      <c r="F42" s="233"/>
      <c r="G42" s="234"/>
      <c r="H42" s="124"/>
      <c r="I42" s="231" t="s">
        <v>389</v>
      </c>
      <c r="J42" s="232" t="s">
        <v>398</v>
      </c>
      <c r="K42" s="233"/>
      <c r="L42" s="233"/>
      <c r="M42" s="233"/>
      <c r="N42" s="233"/>
      <c r="O42" s="233"/>
      <c r="P42" s="234"/>
      <c r="Q42" s="124"/>
      <c r="R42" s="231" t="s">
        <v>389</v>
      </c>
      <c r="S42" s="232" t="s">
        <v>398</v>
      </c>
      <c r="T42" s="233"/>
      <c r="U42" s="233"/>
      <c r="V42" s="233"/>
      <c r="W42" s="233"/>
      <c r="X42" s="233"/>
      <c r="Y42" s="234"/>
      <c r="Z42" s="124"/>
    </row>
    <row r="43" spans="1:26" ht="24">
      <c r="A43" s="239" t="s">
        <v>391</v>
      </c>
      <c r="B43" s="240" t="s">
        <v>400</v>
      </c>
      <c r="C43" s="233"/>
      <c r="D43" s="233"/>
      <c r="E43" s="233"/>
      <c r="F43" s="233"/>
      <c r="G43" s="234"/>
      <c r="H43" s="124"/>
      <c r="I43" s="239" t="s">
        <v>391</v>
      </c>
      <c r="J43" s="240" t="s">
        <v>400</v>
      </c>
      <c r="K43" s="233"/>
      <c r="L43" s="233"/>
      <c r="M43" s="233"/>
      <c r="N43" s="233"/>
      <c r="O43" s="233"/>
      <c r="P43" s="234"/>
      <c r="Q43" s="124"/>
      <c r="R43" s="239" t="s">
        <v>391</v>
      </c>
      <c r="S43" s="240" t="s">
        <v>400</v>
      </c>
      <c r="T43" s="233"/>
      <c r="U43" s="233"/>
      <c r="V43" s="233"/>
      <c r="W43" s="233"/>
      <c r="X43" s="233"/>
      <c r="Y43" s="234"/>
      <c r="Z43" s="124"/>
    </row>
    <row r="44" spans="1:26" ht="24">
      <c r="A44" s="239" t="s">
        <v>393</v>
      </c>
      <c r="B44" s="240" t="s">
        <v>402</v>
      </c>
      <c r="C44" s="233"/>
      <c r="D44" s="233"/>
      <c r="E44" s="233"/>
      <c r="F44" s="233"/>
      <c r="G44" s="234"/>
      <c r="H44" s="124"/>
      <c r="I44" s="239" t="s">
        <v>393</v>
      </c>
      <c r="J44" s="240" t="s">
        <v>402</v>
      </c>
      <c r="K44" s="233"/>
      <c r="L44" s="233"/>
      <c r="M44" s="233"/>
      <c r="N44" s="233"/>
      <c r="O44" s="233"/>
      <c r="P44" s="234"/>
      <c r="Q44" s="124"/>
      <c r="R44" s="239" t="s">
        <v>393</v>
      </c>
      <c r="S44" s="240" t="s">
        <v>402</v>
      </c>
      <c r="T44" s="233"/>
      <c r="U44" s="233"/>
      <c r="V44" s="233"/>
      <c r="W44" s="233"/>
      <c r="X44" s="233"/>
      <c r="Y44" s="234"/>
      <c r="Z44" s="124"/>
    </row>
    <row r="45" spans="1:26" ht="13.5" customHeight="1">
      <c r="A45" s="231" t="s">
        <v>395</v>
      </c>
      <c r="B45" s="232" t="s">
        <v>404</v>
      </c>
      <c r="C45" s="233"/>
      <c r="D45" s="233"/>
      <c r="E45" s="233"/>
      <c r="F45" s="233"/>
      <c r="G45" s="234"/>
      <c r="H45" s="124"/>
      <c r="I45" s="231" t="s">
        <v>395</v>
      </c>
      <c r="J45" s="232" t="s">
        <v>404</v>
      </c>
      <c r="K45" s="233"/>
      <c r="L45" s="233"/>
      <c r="M45" s="233"/>
      <c r="N45" s="233"/>
      <c r="O45" s="233"/>
      <c r="P45" s="234"/>
      <c r="Q45" s="124"/>
      <c r="R45" s="231" t="s">
        <v>395</v>
      </c>
      <c r="S45" s="232" t="s">
        <v>404</v>
      </c>
      <c r="T45" s="233"/>
      <c r="U45" s="233"/>
      <c r="V45" s="233"/>
      <c r="W45" s="233"/>
      <c r="X45" s="233"/>
      <c r="Y45" s="234"/>
      <c r="Z45" s="124"/>
    </row>
    <row r="46" spans="1:26" ht="24.75" thickBot="1">
      <c r="A46" s="241" t="s">
        <v>397</v>
      </c>
      <c r="B46" s="242" t="s">
        <v>406</v>
      </c>
      <c r="C46" s="237">
        <v>239</v>
      </c>
      <c r="D46" s="237"/>
      <c r="E46" s="237"/>
      <c r="F46" s="237"/>
      <c r="G46" s="238"/>
      <c r="H46" s="124"/>
      <c r="I46" s="241" t="s">
        <v>397</v>
      </c>
      <c r="J46" s="242" t="s">
        <v>406</v>
      </c>
      <c r="K46" s="237"/>
      <c r="L46" s="237"/>
      <c r="M46" s="237"/>
      <c r="N46" s="237"/>
      <c r="O46" s="237"/>
      <c r="P46" s="238"/>
      <c r="Q46" s="124"/>
      <c r="R46" s="241" t="s">
        <v>397</v>
      </c>
      <c r="S46" s="242" t="s">
        <v>406</v>
      </c>
      <c r="T46" s="237"/>
      <c r="U46" s="237"/>
      <c r="V46" s="237"/>
      <c r="W46" s="237"/>
      <c r="X46" s="237"/>
      <c r="Y46" s="238"/>
      <c r="Z46" s="124"/>
    </row>
    <row r="47" spans="1:26" ht="17.25" customHeight="1" thickBot="1">
      <c r="A47" s="223" t="s">
        <v>399</v>
      </c>
      <c r="B47" s="224" t="s">
        <v>440</v>
      </c>
      <c r="C47" s="243">
        <f>C35/C10*100</f>
        <v>46.25037970838396</v>
      </c>
      <c r="D47" s="243">
        <f>D35/D10*100</f>
        <v>39.29359823399559</v>
      </c>
      <c r="E47" s="243">
        <f>E35/E10*100</f>
        <v>33.86629650574949</v>
      </c>
      <c r="F47" s="243">
        <f>F35/F10*100</f>
        <v>29.321236559139784</v>
      </c>
      <c r="G47" s="244">
        <f>G35/G10*100</f>
        <v>26.325152363696265</v>
      </c>
      <c r="H47" s="77"/>
      <c r="I47" s="223" t="s">
        <v>399</v>
      </c>
      <c r="J47" s="224" t="s">
        <v>440</v>
      </c>
      <c r="K47" s="243">
        <f aca="true" t="shared" si="5" ref="K47:P47">K35/K10*100</f>
        <v>23.43498938223159</v>
      </c>
      <c r="L47" s="243">
        <f t="shared" si="5"/>
        <v>20.648164273387902</v>
      </c>
      <c r="M47" s="243">
        <f t="shared" si="5"/>
        <v>18.07034427094651</v>
      </c>
      <c r="N47" s="243">
        <f t="shared" si="5"/>
        <v>15.58560135129994</v>
      </c>
      <c r="O47" s="243">
        <f t="shared" si="5"/>
        <v>13.191305255934</v>
      </c>
      <c r="P47" s="244">
        <f t="shared" si="5"/>
        <v>10.884970637491865</v>
      </c>
      <c r="Q47" s="77"/>
      <c r="R47" s="223" t="s">
        <v>399</v>
      </c>
      <c r="S47" s="224" t="s">
        <v>440</v>
      </c>
      <c r="T47" s="243">
        <f>T35/T10*100</f>
        <v>8.663918264922028</v>
      </c>
      <c r="U47" s="243">
        <f>U35/U10*100</f>
        <v>6.385356698509099</v>
      </c>
      <c r="V47" s="243">
        <f>V35/V10*100</f>
        <v>4.192739201146732</v>
      </c>
      <c r="W47" s="243">
        <f>W35/W10*100</f>
        <v>2.083642997094791</v>
      </c>
      <c r="X47" s="243">
        <f>X35/X10*100</f>
        <v>0</v>
      </c>
      <c r="Y47" s="244"/>
      <c r="Z47" s="77"/>
    </row>
    <row r="48" spans="1:26" s="153" customFormat="1" ht="21.75" thickBot="1">
      <c r="A48" s="245" t="s">
        <v>401</v>
      </c>
      <c r="B48" s="246" t="s">
        <v>441</v>
      </c>
      <c r="C48" s="247">
        <f>C50+C51+C52+C53</f>
        <v>5272</v>
      </c>
      <c r="D48" s="247">
        <f>D50+D51+D52+D53</f>
        <v>5920</v>
      </c>
      <c r="E48" s="247">
        <f>E50+E51+E52+E53</f>
        <v>5690</v>
      </c>
      <c r="F48" s="247">
        <f>F50+F51+F52+F53</f>
        <v>5465</v>
      </c>
      <c r="G48" s="248">
        <f>G50+G51+G52+G53</f>
        <v>3635</v>
      </c>
      <c r="H48" s="249"/>
      <c r="I48" s="245" t="s">
        <v>401</v>
      </c>
      <c r="J48" s="246" t="s">
        <v>441</v>
      </c>
      <c r="K48" s="247">
        <f aca="true" t="shared" si="6" ref="K48:P48">K50+K51+K52+K53</f>
        <v>3576</v>
      </c>
      <c r="L48" s="247">
        <f t="shared" si="6"/>
        <v>3518</v>
      </c>
      <c r="M48" s="247">
        <f t="shared" si="6"/>
        <v>3319</v>
      </c>
      <c r="N48" s="247">
        <f t="shared" si="6"/>
        <v>3263</v>
      </c>
      <c r="O48" s="247">
        <f t="shared" si="6"/>
        <v>3208</v>
      </c>
      <c r="P48" s="248">
        <f t="shared" si="6"/>
        <v>3152</v>
      </c>
      <c r="Q48" s="249"/>
      <c r="R48" s="245" t="s">
        <v>401</v>
      </c>
      <c r="S48" s="246" t="s">
        <v>441</v>
      </c>
      <c r="T48" s="247">
        <f>T50+T51+T52+T53</f>
        <v>3097</v>
      </c>
      <c r="U48" s="247">
        <f>U50+U51+U52+U53</f>
        <v>3241</v>
      </c>
      <c r="V48" s="247">
        <f>V50+V51+V52+V53</f>
        <v>3181</v>
      </c>
      <c r="W48" s="247">
        <f>W50+W51+W52+W53</f>
        <v>3121</v>
      </c>
      <c r="X48" s="247">
        <f>X50+X51+X52+X53</f>
        <v>3145</v>
      </c>
      <c r="Y48" s="250"/>
      <c r="Z48" s="249"/>
    </row>
    <row r="49" spans="1:25" ht="11.25">
      <c r="A49" s="251"/>
      <c r="B49" s="252" t="s">
        <v>442</v>
      </c>
      <c r="C49" s="253"/>
      <c r="D49" s="253"/>
      <c r="E49" s="253"/>
      <c r="F49" s="253"/>
      <c r="G49" s="254"/>
      <c r="I49" s="251"/>
      <c r="J49" s="252" t="s">
        <v>442</v>
      </c>
      <c r="K49" s="253"/>
      <c r="L49" s="253"/>
      <c r="M49" s="253"/>
      <c r="N49" s="253"/>
      <c r="O49" s="253"/>
      <c r="P49" s="254"/>
      <c r="R49" s="251"/>
      <c r="S49" s="252" t="s">
        <v>442</v>
      </c>
      <c r="T49" s="253"/>
      <c r="U49" s="253"/>
      <c r="V49" s="253"/>
      <c r="W49" s="253"/>
      <c r="X49" s="253"/>
      <c r="Y49" s="254"/>
    </row>
    <row r="50" spans="1:25" ht="15.75" customHeight="1">
      <c r="A50" s="255" t="s">
        <v>403</v>
      </c>
      <c r="B50" s="256" t="s">
        <v>443</v>
      </c>
      <c r="C50" s="258">
        <v>2237</v>
      </c>
      <c r="D50" s="258">
        <f>D17+350</f>
        <v>2030</v>
      </c>
      <c r="E50" s="258">
        <v>1942</v>
      </c>
      <c r="F50" s="258">
        <v>1772</v>
      </c>
      <c r="G50" s="259"/>
      <c r="I50" s="255" t="s">
        <v>403</v>
      </c>
      <c r="J50" s="256" t="s">
        <v>443</v>
      </c>
      <c r="K50" s="257"/>
      <c r="L50" s="257"/>
      <c r="M50" s="257"/>
      <c r="N50" s="257"/>
      <c r="O50" s="257"/>
      <c r="P50" s="259"/>
      <c r="R50" s="255" t="s">
        <v>403</v>
      </c>
      <c r="S50" s="256" t="s">
        <v>443</v>
      </c>
      <c r="T50" s="257"/>
      <c r="U50" s="257"/>
      <c r="V50" s="257"/>
      <c r="W50" s="257"/>
      <c r="X50" s="257"/>
      <c r="Y50" s="259"/>
    </row>
    <row r="51" spans="1:25" ht="14.25" customHeight="1">
      <c r="A51" s="255" t="s">
        <v>405</v>
      </c>
      <c r="B51" s="256" t="s">
        <v>444</v>
      </c>
      <c r="C51" s="258">
        <v>3035</v>
      </c>
      <c r="D51" s="258">
        <f>D19+1100+250</f>
        <v>3890</v>
      </c>
      <c r="E51" s="258">
        <v>3748</v>
      </c>
      <c r="F51" s="258">
        <v>3693</v>
      </c>
      <c r="G51" s="260">
        <v>3635</v>
      </c>
      <c r="I51" s="255" t="s">
        <v>405</v>
      </c>
      <c r="J51" s="256" t="s">
        <v>444</v>
      </c>
      <c r="K51" s="258">
        <v>3576</v>
      </c>
      <c r="L51" s="258">
        <v>3518</v>
      </c>
      <c r="M51" s="258">
        <v>3319</v>
      </c>
      <c r="N51" s="258">
        <v>3263</v>
      </c>
      <c r="O51" s="258">
        <v>3208</v>
      </c>
      <c r="P51" s="260">
        <v>3152</v>
      </c>
      <c r="R51" s="255" t="s">
        <v>405</v>
      </c>
      <c r="S51" s="256" t="s">
        <v>444</v>
      </c>
      <c r="T51" s="258">
        <v>3097</v>
      </c>
      <c r="U51" s="258">
        <v>3241</v>
      </c>
      <c r="V51" s="258">
        <v>3181</v>
      </c>
      <c r="W51" s="258">
        <v>3121</v>
      </c>
      <c r="X51" s="258">
        <v>3145</v>
      </c>
      <c r="Y51" s="259"/>
    </row>
    <row r="52" spans="1:25" ht="22.5">
      <c r="A52" s="255" t="s">
        <v>407</v>
      </c>
      <c r="B52" s="261" t="s">
        <v>482</v>
      </c>
      <c r="C52" s="257"/>
      <c r="D52" s="257"/>
      <c r="E52" s="257"/>
      <c r="F52" s="257"/>
      <c r="G52" s="259"/>
      <c r="I52" s="255" t="s">
        <v>407</v>
      </c>
      <c r="J52" s="261" t="s">
        <v>482</v>
      </c>
      <c r="K52" s="257"/>
      <c r="L52" s="257"/>
      <c r="M52" s="257"/>
      <c r="N52" s="257"/>
      <c r="O52" s="257"/>
      <c r="P52" s="259"/>
      <c r="R52" s="255" t="s">
        <v>407</v>
      </c>
      <c r="S52" s="261" t="s">
        <v>482</v>
      </c>
      <c r="T52" s="257"/>
      <c r="U52" s="257"/>
      <c r="V52" s="257"/>
      <c r="W52" s="257"/>
      <c r="X52" s="257"/>
      <c r="Y52" s="259"/>
    </row>
    <row r="53" spans="1:25" ht="23.25" thickBot="1">
      <c r="A53" s="262" t="s">
        <v>447</v>
      </c>
      <c r="B53" s="263" t="s">
        <v>445</v>
      </c>
      <c r="C53" s="264"/>
      <c r="D53" s="264"/>
      <c r="E53" s="264"/>
      <c r="F53" s="264"/>
      <c r="G53" s="265"/>
      <c r="I53" s="262" t="s">
        <v>447</v>
      </c>
      <c r="J53" s="263" t="s">
        <v>445</v>
      </c>
      <c r="K53" s="264"/>
      <c r="L53" s="264"/>
      <c r="M53" s="264"/>
      <c r="N53" s="264"/>
      <c r="O53" s="264"/>
      <c r="P53" s="265"/>
      <c r="R53" s="262" t="s">
        <v>447</v>
      </c>
      <c r="S53" s="263" t="s">
        <v>445</v>
      </c>
      <c r="T53" s="264"/>
      <c r="U53" s="264"/>
      <c r="V53" s="264"/>
      <c r="W53" s="264"/>
      <c r="X53" s="264"/>
      <c r="Y53" s="265"/>
    </row>
    <row r="54" spans="1:26" s="153" customFormat="1" ht="21" customHeight="1" thickBot="1">
      <c r="A54" s="266" t="s">
        <v>448</v>
      </c>
      <c r="B54" s="246" t="s">
        <v>446</v>
      </c>
      <c r="C54" s="267">
        <f>C48/C10*100</f>
        <v>5.004556500607533</v>
      </c>
      <c r="D54" s="267">
        <f>D48/D10*100</f>
        <v>5.269529302855515</v>
      </c>
      <c r="E54" s="267">
        <f>E48/E10*100</f>
        <v>4.875499117440405</v>
      </c>
      <c r="F54" s="267">
        <f>F48/F10*100</f>
        <v>4.590893817204301</v>
      </c>
      <c r="G54" s="268">
        <f>G48/G10*100</f>
        <v>2.993740734640092</v>
      </c>
      <c r="H54" s="249"/>
      <c r="I54" s="266" t="s">
        <v>448</v>
      </c>
      <c r="J54" s="246" t="s">
        <v>446</v>
      </c>
      <c r="K54" s="267">
        <f aca="true" t="shared" si="7" ref="K54:P54">K48/K10*100</f>
        <v>2.8873870600489306</v>
      </c>
      <c r="L54" s="267">
        <f t="shared" si="7"/>
        <v>2.78485822396023</v>
      </c>
      <c r="M54" s="267">
        <f t="shared" si="7"/>
        <v>2.5758234253251793</v>
      </c>
      <c r="N54" s="267">
        <f t="shared" si="7"/>
        <v>2.4827092955131667</v>
      </c>
      <c r="O54" s="267">
        <f t="shared" si="7"/>
        <v>2.39299407719047</v>
      </c>
      <c r="P54" s="268">
        <f t="shared" si="7"/>
        <v>2.3051214357279197</v>
      </c>
      <c r="Q54" s="249"/>
      <c r="R54" s="266" t="s">
        <v>448</v>
      </c>
      <c r="S54" s="246" t="s">
        <v>446</v>
      </c>
      <c r="T54" s="267">
        <f>T48/T10*100</f>
        <v>2.220469618211149</v>
      </c>
      <c r="U54" s="267">
        <f>U48/U10*100</f>
        <v>2.2781749295319234</v>
      </c>
      <c r="V54" s="267">
        <f>V48/V10*100</f>
        <v>2.1921603219670867</v>
      </c>
      <c r="W54" s="267">
        <f>W48/W10*100</f>
        <v>2.1086413080197284</v>
      </c>
      <c r="X54" s="267">
        <f>X48/X10*100</f>
        <v>2.083181538176206</v>
      </c>
      <c r="Y54" s="268"/>
      <c r="Z54" s="249"/>
    </row>
  </sheetData>
  <sheetProtection password="CF53" sheet="1" objects="1" scenarios="1"/>
  <mergeCells count="15">
    <mergeCell ref="E1:G1"/>
    <mergeCell ref="E2:G2"/>
    <mergeCell ref="E3:G3"/>
    <mergeCell ref="A7:A8"/>
    <mergeCell ref="B7:B8"/>
    <mergeCell ref="A5:G5"/>
    <mergeCell ref="D7:G7"/>
    <mergeCell ref="I5:P5"/>
    <mergeCell ref="R5:Y5"/>
    <mergeCell ref="S7:S8"/>
    <mergeCell ref="T7:Y7"/>
    <mergeCell ref="I7:I8"/>
    <mergeCell ref="J7:J8"/>
    <mergeCell ref="K7:P7"/>
    <mergeCell ref="R7:R8"/>
  </mergeCells>
  <printOptions horizontalCentered="1"/>
  <pageMargins left="0.7874015748031497" right="0.3937007874015748" top="0.3937007874015748" bottom="0.5905511811023623" header="0.5118110236220472" footer="0.5118110236220472"/>
  <pageSetup horizontalDpi="300" verticalDpi="300" orientation="portrait" paperSize="9" r:id="rId1"/>
  <colBreaks count="2" manualBreakCount="2">
    <brk id="7" max="53" man="1"/>
    <brk id="17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9"/>
  <sheetViews>
    <sheetView view="pageBreakPreview" zoomScaleSheetLayoutView="100" workbookViewId="0" topLeftCell="A151">
      <selection activeCell="E15" sqref="E15"/>
    </sheetView>
  </sheetViews>
  <sheetFormatPr defaultColWidth="9.00390625" defaultRowHeight="12.75"/>
  <cols>
    <col min="1" max="1" width="7.25390625" style="78" customWidth="1"/>
    <col min="2" max="2" width="7.875" style="78" customWidth="1"/>
    <col min="3" max="3" width="5.25390625" style="78" customWidth="1"/>
    <col min="4" max="4" width="46.00390625" style="40" customWidth="1"/>
    <col min="5" max="5" width="17.125" style="43" customWidth="1"/>
    <col min="6" max="8" width="9.125" style="43" customWidth="1"/>
    <col min="9" max="9" width="29.875" style="43" customWidth="1"/>
    <col min="10" max="12" width="9.125" style="43" customWidth="1"/>
    <col min="13" max="13" width="7.25390625" style="43" customWidth="1"/>
    <col min="14" max="14" width="7.875" style="43" customWidth="1"/>
    <col min="15" max="15" width="5.25390625" style="43" customWidth="1"/>
    <col min="16" max="16" width="35.125" style="43" customWidth="1"/>
    <col min="17" max="17" width="22.625" style="43" customWidth="1"/>
    <col min="18" max="16384" width="9.125" style="43" customWidth="1"/>
  </cols>
  <sheetData>
    <row r="1" spans="4:16" ht="12.75">
      <c r="D1" s="42" t="s">
        <v>410</v>
      </c>
      <c r="E1" s="40"/>
      <c r="P1" s="43" t="s">
        <v>23</v>
      </c>
    </row>
    <row r="2" spans="4:16" ht="12.75">
      <c r="D2" s="44" t="s">
        <v>671</v>
      </c>
      <c r="E2" s="40"/>
      <c r="P2" s="43" t="s">
        <v>24</v>
      </c>
    </row>
    <row r="3" spans="4:16" ht="12.75">
      <c r="D3" s="44" t="s">
        <v>681</v>
      </c>
      <c r="E3" s="40"/>
      <c r="P3" s="43" t="s">
        <v>287</v>
      </c>
    </row>
    <row r="5" spans="1:17" s="46" customFormat="1" ht="12">
      <c r="A5" s="523" t="s">
        <v>575</v>
      </c>
      <c r="B5" s="523"/>
      <c r="C5" s="523"/>
      <c r="D5" s="523"/>
      <c r="E5" s="523"/>
      <c r="M5" s="523" t="s">
        <v>25</v>
      </c>
      <c r="N5" s="523"/>
      <c r="O5" s="523"/>
      <c r="P5" s="523"/>
      <c r="Q5" s="523"/>
    </row>
    <row r="6" ht="12.75" thickBot="1"/>
    <row r="7" spans="1:17" s="51" customFormat="1" ht="12">
      <c r="A7" s="79" t="s">
        <v>0</v>
      </c>
      <c r="B7" s="80" t="s">
        <v>1</v>
      </c>
      <c r="C7" s="80" t="s">
        <v>21</v>
      </c>
      <c r="D7" s="80" t="s">
        <v>2</v>
      </c>
      <c r="E7" s="81" t="s">
        <v>22</v>
      </c>
      <c r="M7" s="82" t="s">
        <v>0</v>
      </c>
      <c r="N7" s="82" t="s">
        <v>1</v>
      </c>
      <c r="O7" s="82" t="s">
        <v>21</v>
      </c>
      <c r="P7" s="82" t="s">
        <v>2</v>
      </c>
      <c r="Q7" s="82" t="s">
        <v>22</v>
      </c>
    </row>
    <row r="8" spans="1:17" s="86" customFormat="1" ht="12.75" customHeight="1" thickBot="1">
      <c r="A8" s="83">
        <v>1</v>
      </c>
      <c r="B8" s="84">
        <v>2</v>
      </c>
      <c r="C8" s="84">
        <v>3</v>
      </c>
      <c r="D8" s="84">
        <v>4</v>
      </c>
      <c r="E8" s="85">
        <v>5</v>
      </c>
      <c r="M8" s="87">
        <v>1</v>
      </c>
      <c r="N8" s="87">
        <v>2</v>
      </c>
      <c r="O8" s="87">
        <v>3</v>
      </c>
      <c r="P8" s="87">
        <v>4</v>
      </c>
      <c r="Q8" s="87">
        <v>5</v>
      </c>
    </row>
    <row r="9" spans="1:17" s="51" customFormat="1" ht="3" customHeight="1">
      <c r="A9" s="88"/>
      <c r="B9" s="89"/>
      <c r="C9" s="89"/>
      <c r="D9" s="89"/>
      <c r="E9" s="90"/>
      <c r="M9" s="91"/>
      <c r="N9" s="91"/>
      <c r="O9" s="91"/>
      <c r="P9" s="91"/>
      <c r="Q9" s="91"/>
    </row>
    <row r="10" spans="1:17" s="46" customFormat="1" ht="21" customHeight="1">
      <c r="A10" s="92" t="s">
        <v>45</v>
      </c>
      <c r="B10" s="93"/>
      <c r="C10" s="93"/>
      <c r="D10" s="102" t="s">
        <v>46</v>
      </c>
      <c r="E10" s="55">
        <f>SUM(E11)</f>
        <v>11100</v>
      </c>
      <c r="M10" s="103"/>
      <c r="N10" s="103"/>
      <c r="O10" s="103"/>
      <c r="P10" s="103"/>
      <c r="Q10" s="103"/>
    </row>
    <row r="11" spans="1:17" ht="21" customHeight="1">
      <c r="A11" s="88"/>
      <c r="B11" s="96" t="s">
        <v>50</v>
      </c>
      <c r="C11" s="96"/>
      <c r="D11" s="104" t="s">
        <v>51</v>
      </c>
      <c r="E11" s="57">
        <f>E13+E12</f>
        <v>11100</v>
      </c>
      <c r="M11" s="105"/>
      <c r="N11" s="105"/>
      <c r="O11" s="105"/>
      <c r="P11" s="105"/>
      <c r="Q11" s="105"/>
    </row>
    <row r="12" spans="1:17" s="60" customFormat="1" ht="21" customHeight="1">
      <c r="A12" s="98"/>
      <c r="B12" s="99"/>
      <c r="C12" s="99" t="s">
        <v>487</v>
      </c>
      <c r="D12" s="107" t="s">
        <v>240</v>
      </c>
      <c r="E12" s="41">
        <f>'zał.nr3'!E12</f>
        <v>1000</v>
      </c>
      <c r="M12" s="106"/>
      <c r="N12" s="106"/>
      <c r="O12" s="106"/>
      <c r="P12" s="106"/>
      <c r="Q12" s="106"/>
    </row>
    <row r="13" spans="1:17" s="60" customFormat="1" ht="19.5" customHeight="1">
      <c r="A13" s="98"/>
      <c r="B13" s="99"/>
      <c r="C13" s="99" t="s">
        <v>488</v>
      </c>
      <c r="D13" s="101" t="s">
        <v>289</v>
      </c>
      <c r="E13" s="41">
        <f>'zał.nr3'!E13</f>
        <v>10100</v>
      </c>
      <c r="M13" s="106"/>
      <c r="N13" s="106"/>
      <c r="O13" s="106"/>
      <c r="P13" s="106"/>
      <c r="Q13" s="106"/>
    </row>
    <row r="14" spans="1:17" s="46" customFormat="1" ht="19.5" customHeight="1">
      <c r="A14" s="92" t="s">
        <v>425</v>
      </c>
      <c r="B14" s="93"/>
      <c r="C14" s="93"/>
      <c r="D14" s="102" t="s">
        <v>426</v>
      </c>
      <c r="E14" s="55">
        <f>E16</f>
        <v>60000</v>
      </c>
      <c r="M14" s="108"/>
      <c r="N14" s="108"/>
      <c r="O14" s="108"/>
      <c r="P14" s="108"/>
      <c r="Q14" s="108"/>
    </row>
    <row r="15" spans="1:17" ht="21.75" customHeight="1">
      <c r="A15" s="88"/>
      <c r="B15" s="96" t="s">
        <v>536</v>
      </c>
      <c r="C15" s="96"/>
      <c r="D15" s="104" t="s">
        <v>558</v>
      </c>
      <c r="E15" s="57">
        <f>E16</f>
        <v>60000</v>
      </c>
      <c r="M15" s="105"/>
      <c r="N15" s="105"/>
      <c r="O15" s="105"/>
      <c r="P15" s="105"/>
      <c r="Q15" s="105"/>
    </row>
    <row r="16" spans="1:17" s="60" customFormat="1" ht="21" customHeight="1">
      <c r="A16" s="98"/>
      <c r="B16" s="99"/>
      <c r="C16" s="109" t="s">
        <v>489</v>
      </c>
      <c r="D16" s="101" t="s">
        <v>481</v>
      </c>
      <c r="E16" s="41">
        <f>'zał.nr3'!E16</f>
        <v>60000</v>
      </c>
      <c r="M16" s="106"/>
      <c r="N16" s="106"/>
      <c r="O16" s="106"/>
      <c r="P16" s="106"/>
      <c r="Q16" s="106"/>
    </row>
    <row r="17" spans="1:17" s="46" customFormat="1" ht="19.5" customHeight="1">
      <c r="A17" s="92" t="s">
        <v>61</v>
      </c>
      <c r="B17" s="93"/>
      <c r="C17" s="93"/>
      <c r="D17" s="102" t="s">
        <v>62</v>
      </c>
      <c r="E17" s="55">
        <f>SUM(E18)</f>
        <v>17901000</v>
      </c>
      <c r="M17" s="108"/>
      <c r="N17" s="108"/>
      <c r="O17" s="108"/>
      <c r="P17" s="108"/>
      <c r="Q17" s="108"/>
    </row>
    <row r="18" spans="1:17" ht="21" customHeight="1">
      <c r="A18" s="88"/>
      <c r="B18" s="96" t="s">
        <v>64</v>
      </c>
      <c r="C18" s="96"/>
      <c r="D18" s="104" t="s">
        <v>65</v>
      </c>
      <c r="E18" s="57">
        <f>SUM(E19,E20,E22,E23,E24)+E21</f>
        <v>17901000</v>
      </c>
      <c r="M18" s="105"/>
      <c r="N18" s="105"/>
      <c r="O18" s="105"/>
      <c r="P18" s="105"/>
      <c r="Q18" s="105"/>
    </row>
    <row r="19" spans="1:17" s="60" customFormat="1" ht="36.75" customHeight="1">
      <c r="A19" s="98"/>
      <c r="B19" s="99"/>
      <c r="C19" s="110" t="s">
        <v>490</v>
      </c>
      <c r="D19" s="101" t="s">
        <v>199</v>
      </c>
      <c r="E19" s="41">
        <f>'zał.nr3'!E19</f>
        <v>1100000</v>
      </c>
      <c r="M19" s="106"/>
      <c r="N19" s="106"/>
      <c r="O19" s="106"/>
      <c r="P19" s="106"/>
      <c r="Q19" s="106"/>
    </row>
    <row r="20" spans="1:17" s="60" customFormat="1" ht="60.75" customHeight="1">
      <c r="A20" s="98"/>
      <c r="B20" s="99"/>
      <c r="C20" s="111" t="s">
        <v>491</v>
      </c>
      <c r="D20" s="101" t="s">
        <v>414</v>
      </c>
      <c r="E20" s="41">
        <f>'zał.nr3'!E20</f>
        <v>2300000</v>
      </c>
      <c r="M20" s="106"/>
      <c r="N20" s="106"/>
      <c r="O20" s="106"/>
      <c r="P20" s="106"/>
      <c r="Q20" s="106"/>
    </row>
    <row r="21" spans="1:17" s="60" customFormat="1" ht="36.75" customHeight="1">
      <c r="A21" s="98"/>
      <c r="B21" s="99"/>
      <c r="C21" s="111" t="s">
        <v>492</v>
      </c>
      <c r="D21" s="101" t="s">
        <v>278</v>
      </c>
      <c r="E21" s="41">
        <f>'zał.nr3'!E21</f>
        <v>400000</v>
      </c>
      <c r="M21" s="106"/>
      <c r="N21" s="106"/>
      <c r="O21" s="106"/>
      <c r="P21" s="106"/>
      <c r="Q21" s="106"/>
    </row>
    <row r="22" spans="1:17" s="60" customFormat="1" ht="38.25" customHeight="1">
      <c r="A22" s="98"/>
      <c r="B22" s="99"/>
      <c r="C22" s="110" t="s">
        <v>493</v>
      </c>
      <c r="D22" s="101" t="s">
        <v>261</v>
      </c>
      <c r="E22" s="41">
        <f>'zał.nr3'!E22</f>
        <v>14000000</v>
      </c>
      <c r="M22" s="106"/>
      <c r="N22" s="106"/>
      <c r="O22" s="106"/>
      <c r="P22" s="106"/>
      <c r="Q22" s="106"/>
    </row>
    <row r="23" spans="1:17" s="60" customFormat="1" ht="19.5" customHeight="1">
      <c r="A23" s="98"/>
      <c r="B23" s="99"/>
      <c r="C23" s="99" t="s">
        <v>494</v>
      </c>
      <c r="D23" s="107" t="s">
        <v>187</v>
      </c>
      <c r="E23" s="41">
        <f>'zał.nr3'!E23</f>
        <v>60000</v>
      </c>
      <c r="M23" s="106"/>
      <c r="N23" s="106"/>
      <c r="O23" s="106"/>
      <c r="P23" s="106"/>
      <c r="Q23" s="106"/>
    </row>
    <row r="24" spans="1:5" s="60" customFormat="1" ht="48" customHeight="1">
      <c r="A24" s="98"/>
      <c r="B24" s="99"/>
      <c r="C24" s="100" t="s">
        <v>486</v>
      </c>
      <c r="D24" s="101" t="s">
        <v>264</v>
      </c>
      <c r="E24" s="41">
        <f>'zał.nr5'!E15</f>
        <v>41000</v>
      </c>
    </row>
    <row r="25" spans="1:5" ht="19.5" customHeight="1">
      <c r="A25" s="92" t="s">
        <v>67</v>
      </c>
      <c r="B25" s="93"/>
      <c r="C25" s="94"/>
      <c r="D25" s="102" t="s">
        <v>68</v>
      </c>
      <c r="E25" s="55">
        <f>SUM(E26,E28,E34)+E36</f>
        <v>332000</v>
      </c>
    </row>
    <row r="26" spans="1:5" ht="19.5" customHeight="1">
      <c r="A26" s="88"/>
      <c r="B26" s="96" t="s">
        <v>141</v>
      </c>
      <c r="C26" s="94"/>
      <c r="D26" s="104" t="s">
        <v>294</v>
      </c>
      <c r="E26" s="57">
        <f>E27</f>
        <v>29000</v>
      </c>
    </row>
    <row r="27" spans="1:5" s="60" customFormat="1" ht="48.75" customHeight="1">
      <c r="A27" s="98"/>
      <c r="B27" s="99"/>
      <c r="C27" s="100" t="s">
        <v>486</v>
      </c>
      <c r="D27" s="101" t="s">
        <v>264</v>
      </c>
      <c r="E27" s="41">
        <f>'zał.nr5'!E18</f>
        <v>29000</v>
      </c>
    </row>
    <row r="28" spans="1:5" ht="19.5" customHeight="1">
      <c r="A28" s="88"/>
      <c r="B28" s="96" t="s">
        <v>70</v>
      </c>
      <c r="C28" s="94"/>
      <c r="D28" s="97" t="s">
        <v>254</v>
      </c>
      <c r="E28" s="57">
        <f>E29</f>
        <v>12000</v>
      </c>
    </row>
    <row r="29" spans="1:5" s="60" customFormat="1" ht="48.75" customHeight="1">
      <c r="A29" s="98"/>
      <c r="B29" s="99"/>
      <c r="C29" s="100" t="s">
        <v>486</v>
      </c>
      <c r="D29" s="101" t="s">
        <v>264</v>
      </c>
      <c r="E29" s="41">
        <f>'zał.nr5'!E20</f>
        <v>12000</v>
      </c>
    </row>
    <row r="30" spans="1:5" s="60" customFormat="1" ht="18.75" customHeight="1" thickBot="1">
      <c r="A30" s="308"/>
      <c r="B30" s="309"/>
      <c r="C30" s="310"/>
      <c r="D30" s="311"/>
      <c r="E30" s="312"/>
    </row>
    <row r="31" spans="1:5" s="282" customFormat="1" ht="10.5" customHeight="1">
      <c r="A31" s="112"/>
      <c r="B31" s="112"/>
      <c r="C31" s="303"/>
      <c r="D31" s="304"/>
      <c r="E31" s="305"/>
    </row>
    <row r="32" spans="1:5" s="282" customFormat="1" ht="9.75" customHeight="1" thickBot="1">
      <c r="A32" s="112"/>
      <c r="B32" s="112"/>
      <c r="C32" s="303"/>
      <c r="D32" s="304"/>
      <c r="E32" s="305"/>
    </row>
    <row r="33" spans="1:17" s="86" customFormat="1" ht="12.75" customHeight="1" thickBot="1">
      <c r="A33" s="313">
        <v>1</v>
      </c>
      <c r="B33" s="314">
        <v>2</v>
      </c>
      <c r="C33" s="314">
        <v>3</v>
      </c>
      <c r="D33" s="314">
        <v>4</v>
      </c>
      <c r="E33" s="315">
        <v>5</v>
      </c>
      <c r="M33" s="87">
        <v>1</v>
      </c>
      <c r="N33" s="87">
        <v>2</v>
      </c>
      <c r="O33" s="87">
        <v>3</v>
      </c>
      <c r="P33" s="87">
        <v>4</v>
      </c>
      <c r="Q33" s="87">
        <v>5</v>
      </c>
    </row>
    <row r="34" spans="1:5" ht="19.5" customHeight="1">
      <c r="A34" s="88"/>
      <c r="B34" s="96" t="s">
        <v>142</v>
      </c>
      <c r="C34" s="94"/>
      <c r="D34" s="104" t="s">
        <v>143</v>
      </c>
      <c r="E34" s="57">
        <f>E35</f>
        <v>91000</v>
      </c>
    </row>
    <row r="35" spans="1:5" s="60" customFormat="1" ht="48.75" customHeight="1">
      <c r="A35" s="98"/>
      <c r="B35" s="99"/>
      <c r="C35" s="100" t="s">
        <v>486</v>
      </c>
      <c r="D35" s="101" t="s">
        <v>264</v>
      </c>
      <c r="E35" s="41">
        <f>'zał.nr5'!E22</f>
        <v>91000</v>
      </c>
    </row>
    <row r="36" spans="1:5" ht="19.5" customHeight="1">
      <c r="A36" s="88"/>
      <c r="B36" s="96" t="s">
        <v>273</v>
      </c>
      <c r="C36" s="96"/>
      <c r="D36" s="104" t="s">
        <v>274</v>
      </c>
      <c r="E36" s="57">
        <f>E37</f>
        <v>200000</v>
      </c>
    </row>
    <row r="37" spans="1:5" s="60" customFormat="1" ht="19.5" customHeight="1">
      <c r="A37" s="98"/>
      <c r="B37" s="99"/>
      <c r="C37" s="99" t="s">
        <v>495</v>
      </c>
      <c r="D37" s="107" t="s">
        <v>198</v>
      </c>
      <c r="E37" s="41">
        <f>'zał.nr3'!E26</f>
        <v>200000</v>
      </c>
    </row>
    <row r="38" spans="1:17" s="46" customFormat="1" ht="19.5" customHeight="1">
      <c r="A38" s="92" t="s">
        <v>71</v>
      </c>
      <c r="B38" s="93"/>
      <c r="C38" s="93"/>
      <c r="D38" s="102" t="s">
        <v>72</v>
      </c>
      <c r="E38" s="55">
        <f>SUM(E39,E42,E45,E49,E52)</f>
        <v>1057482</v>
      </c>
      <c r="M38" s="108"/>
      <c r="N38" s="108"/>
      <c r="O38" s="108"/>
      <c r="P38" s="108"/>
      <c r="Q38" s="108"/>
    </row>
    <row r="39" spans="1:5" ht="19.5" customHeight="1">
      <c r="A39" s="88"/>
      <c r="B39" s="96" t="s">
        <v>144</v>
      </c>
      <c r="C39" s="94"/>
      <c r="D39" s="104" t="s">
        <v>202</v>
      </c>
      <c r="E39" s="57">
        <f>E40+E41</f>
        <v>423000</v>
      </c>
    </row>
    <row r="40" spans="1:5" s="60" customFormat="1" ht="48.75" customHeight="1">
      <c r="A40" s="98"/>
      <c r="B40" s="99"/>
      <c r="C40" s="100" t="s">
        <v>496</v>
      </c>
      <c r="D40" s="101" t="s">
        <v>296</v>
      </c>
      <c r="E40" s="41">
        <f>'zał.nr5'!E25</f>
        <v>344000</v>
      </c>
    </row>
    <row r="41" spans="1:5" s="60" customFormat="1" ht="48.75" customHeight="1">
      <c r="A41" s="98"/>
      <c r="B41" s="99"/>
      <c r="C41" s="100" t="s">
        <v>486</v>
      </c>
      <c r="D41" s="101" t="s">
        <v>264</v>
      </c>
      <c r="E41" s="41">
        <f>'zał.nr5'!E26</f>
        <v>79000</v>
      </c>
    </row>
    <row r="42" spans="1:17" ht="19.5" customHeight="1">
      <c r="A42" s="88"/>
      <c r="B42" s="96" t="s">
        <v>73</v>
      </c>
      <c r="C42" s="96"/>
      <c r="D42" s="104" t="s">
        <v>74</v>
      </c>
      <c r="E42" s="57">
        <f>E43+E44</f>
        <v>560755</v>
      </c>
      <c r="M42" s="105"/>
      <c r="N42" s="105"/>
      <c r="O42" s="105"/>
      <c r="P42" s="105"/>
      <c r="Q42" s="105"/>
    </row>
    <row r="43" spans="1:17" s="60" customFormat="1" ht="60.75" customHeight="1">
      <c r="A43" s="98"/>
      <c r="B43" s="99"/>
      <c r="C43" s="111" t="s">
        <v>491</v>
      </c>
      <c r="D43" s="101" t="s">
        <v>414</v>
      </c>
      <c r="E43" s="41">
        <f>'zał.nr3'!E29</f>
        <v>55755</v>
      </c>
      <c r="M43" s="106"/>
      <c r="N43" s="106"/>
      <c r="O43" s="106"/>
      <c r="P43" s="106"/>
      <c r="Q43" s="106"/>
    </row>
    <row r="44" spans="1:17" s="60" customFormat="1" ht="48" customHeight="1">
      <c r="A44" s="98"/>
      <c r="B44" s="99"/>
      <c r="C44" s="111" t="s">
        <v>537</v>
      </c>
      <c r="D44" s="101" t="s">
        <v>585</v>
      </c>
      <c r="E44" s="41">
        <f>'zał.nr3'!E30</f>
        <v>505000</v>
      </c>
      <c r="M44" s="106"/>
      <c r="N44" s="106"/>
      <c r="O44" s="106"/>
      <c r="P44" s="106"/>
      <c r="Q44" s="106"/>
    </row>
    <row r="45" spans="1:17" ht="19.5" customHeight="1">
      <c r="A45" s="88"/>
      <c r="B45" s="96" t="s">
        <v>75</v>
      </c>
      <c r="C45" s="96"/>
      <c r="D45" s="104" t="s">
        <v>290</v>
      </c>
      <c r="E45" s="57">
        <f>E46+E47+E48</f>
        <v>41727</v>
      </c>
      <c r="M45" s="105"/>
      <c r="N45" s="105"/>
      <c r="O45" s="105"/>
      <c r="P45" s="105"/>
      <c r="Q45" s="105"/>
    </row>
    <row r="46" spans="1:17" s="60" customFormat="1" ht="19.5" customHeight="1">
      <c r="A46" s="98"/>
      <c r="B46" s="99"/>
      <c r="C46" s="99" t="s">
        <v>487</v>
      </c>
      <c r="D46" s="107" t="s">
        <v>240</v>
      </c>
      <c r="E46" s="41">
        <f>'zał.nr3'!E36</f>
        <v>12000</v>
      </c>
      <c r="M46" s="106"/>
      <c r="N46" s="106"/>
      <c r="O46" s="106"/>
      <c r="P46" s="106"/>
      <c r="Q46" s="106"/>
    </row>
    <row r="47" spans="1:17" s="60" customFormat="1" ht="60.75" customHeight="1">
      <c r="A47" s="98"/>
      <c r="B47" s="99"/>
      <c r="C47" s="111" t="s">
        <v>491</v>
      </c>
      <c r="D47" s="101" t="s">
        <v>414</v>
      </c>
      <c r="E47" s="41">
        <f>'zał.nr3'!E37</f>
        <v>12727</v>
      </c>
      <c r="M47" s="106"/>
      <c r="N47" s="106"/>
      <c r="O47" s="106"/>
      <c r="P47" s="106"/>
      <c r="Q47" s="106"/>
    </row>
    <row r="48" spans="1:17" s="60" customFormat="1" ht="49.5" customHeight="1">
      <c r="A48" s="98"/>
      <c r="B48" s="99"/>
      <c r="C48" s="111" t="s">
        <v>537</v>
      </c>
      <c r="D48" s="101" t="s">
        <v>585</v>
      </c>
      <c r="E48" s="41">
        <f>'zał.nr3'!E38</f>
        <v>17000</v>
      </c>
      <c r="M48" s="282"/>
      <c r="N48" s="282"/>
      <c r="O48" s="282"/>
      <c r="P48" s="282"/>
      <c r="Q48" s="282"/>
    </row>
    <row r="49" spans="1:5" ht="19.5" customHeight="1">
      <c r="A49" s="88"/>
      <c r="B49" s="96" t="s">
        <v>145</v>
      </c>
      <c r="C49" s="94"/>
      <c r="D49" s="104" t="s">
        <v>146</v>
      </c>
      <c r="E49" s="57">
        <f>E50+E51</f>
        <v>23000</v>
      </c>
    </row>
    <row r="50" spans="1:5" s="60" customFormat="1" ht="48" customHeight="1">
      <c r="A50" s="98"/>
      <c r="B50" s="99"/>
      <c r="C50" s="100" t="s">
        <v>486</v>
      </c>
      <c r="D50" s="101" t="s">
        <v>264</v>
      </c>
      <c r="E50" s="41">
        <f>'zał.nr5'!E28</f>
        <v>20000</v>
      </c>
    </row>
    <row r="51" spans="1:5" s="60" customFormat="1" ht="49.5" customHeight="1">
      <c r="A51" s="98"/>
      <c r="B51" s="99"/>
      <c r="C51" s="100" t="s">
        <v>500</v>
      </c>
      <c r="D51" s="101" t="s">
        <v>247</v>
      </c>
      <c r="E51" s="41">
        <f>'zał.nr6'!E14</f>
        <v>3000</v>
      </c>
    </row>
    <row r="52" spans="1:17" ht="19.5" customHeight="1">
      <c r="A52" s="88"/>
      <c r="B52" s="96" t="s">
        <v>76</v>
      </c>
      <c r="C52" s="96"/>
      <c r="D52" s="104" t="s">
        <v>51</v>
      </c>
      <c r="E52" s="57">
        <f>E53</f>
        <v>9000</v>
      </c>
      <c r="M52" s="105"/>
      <c r="N52" s="105"/>
      <c r="O52" s="105"/>
      <c r="P52" s="105"/>
      <c r="Q52" s="105"/>
    </row>
    <row r="53" spans="1:17" s="60" customFormat="1" ht="19.5" customHeight="1">
      <c r="A53" s="98"/>
      <c r="B53" s="99"/>
      <c r="C53" s="99" t="s">
        <v>501</v>
      </c>
      <c r="D53" s="107" t="s">
        <v>189</v>
      </c>
      <c r="E53" s="41">
        <f>'zał.nr3'!E40</f>
        <v>9000</v>
      </c>
      <c r="M53" s="106"/>
      <c r="N53" s="106"/>
      <c r="O53" s="106"/>
      <c r="P53" s="106"/>
      <c r="Q53" s="106"/>
    </row>
    <row r="54" spans="1:17" s="60" customFormat="1" ht="11.25" customHeight="1" thickBot="1">
      <c r="A54" s="308"/>
      <c r="B54" s="309"/>
      <c r="C54" s="309"/>
      <c r="D54" s="316"/>
      <c r="E54" s="312"/>
      <c r="M54" s="282"/>
      <c r="N54" s="282"/>
      <c r="O54" s="282"/>
      <c r="P54" s="282"/>
      <c r="Q54" s="282"/>
    </row>
    <row r="55" spans="1:5" s="282" customFormat="1" ht="7.5" customHeight="1">
      <c r="A55" s="112"/>
      <c r="B55" s="112"/>
      <c r="C55" s="112"/>
      <c r="D55" s="306"/>
      <c r="E55" s="305"/>
    </row>
    <row r="56" spans="1:5" s="282" customFormat="1" ht="13.5" customHeight="1" thickBot="1">
      <c r="A56" s="112"/>
      <c r="B56" s="112"/>
      <c r="C56" s="112"/>
      <c r="D56" s="306"/>
      <c r="E56" s="305"/>
    </row>
    <row r="57" spans="1:17" s="86" customFormat="1" ht="12.75" customHeight="1" thickBot="1">
      <c r="A57" s="313">
        <v>1</v>
      </c>
      <c r="B57" s="314">
        <v>2</v>
      </c>
      <c r="C57" s="314">
        <v>3</v>
      </c>
      <c r="D57" s="314">
        <v>4</v>
      </c>
      <c r="E57" s="315">
        <v>5</v>
      </c>
      <c r="M57" s="87">
        <v>1</v>
      </c>
      <c r="N57" s="87">
        <v>2</v>
      </c>
      <c r="O57" s="87">
        <v>3</v>
      </c>
      <c r="P57" s="87">
        <v>4</v>
      </c>
      <c r="Q57" s="87">
        <v>5</v>
      </c>
    </row>
    <row r="58" spans="1:5" s="60" customFormat="1" ht="48.75" customHeight="1">
      <c r="A58" s="113" t="s">
        <v>450</v>
      </c>
      <c r="B58" s="99"/>
      <c r="C58" s="100"/>
      <c r="D58" s="95" t="s">
        <v>449</v>
      </c>
      <c r="E58" s="55">
        <f>E59</f>
        <v>6905</v>
      </c>
    </row>
    <row r="59" spans="1:5" ht="33" customHeight="1">
      <c r="A59" s="88"/>
      <c r="B59" s="114" t="s">
        <v>451</v>
      </c>
      <c r="C59" s="115"/>
      <c r="D59" s="97" t="s">
        <v>472</v>
      </c>
      <c r="E59" s="57">
        <f>E60</f>
        <v>6905</v>
      </c>
    </row>
    <row r="60" spans="1:5" s="60" customFormat="1" ht="48.75" customHeight="1">
      <c r="A60" s="98"/>
      <c r="B60" s="99"/>
      <c r="C60" s="100" t="s">
        <v>496</v>
      </c>
      <c r="D60" s="101" t="s">
        <v>295</v>
      </c>
      <c r="E60" s="41">
        <f>'zał.nr5'!E35</f>
        <v>6905</v>
      </c>
    </row>
    <row r="61" spans="1:5" ht="32.25" customHeight="1">
      <c r="A61" s="116" t="s">
        <v>77</v>
      </c>
      <c r="B61" s="93"/>
      <c r="C61" s="94"/>
      <c r="D61" s="95" t="s">
        <v>452</v>
      </c>
      <c r="E61" s="55">
        <f>E62+E65+E68</f>
        <v>3605000</v>
      </c>
    </row>
    <row r="62" spans="1:5" ht="19.5" customHeight="1">
      <c r="A62" s="88"/>
      <c r="B62" s="96" t="s">
        <v>80</v>
      </c>
      <c r="C62" s="94"/>
      <c r="D62" s="97" t="s">
        <v>266</v>
      </c>
      <c r="E62" s="57">
        <f>E63+E64</f>
        <v>3565000</v>
      </c>
    </row>
    <row r="63" spans="1:5" s="60" customFormat="1" ht="48.75" customHeight="1">
      <c r="A63" s="98"/>
      <c r="B63" s="99"/>
      <c r="C63" s="100" t="s">
        <v>486</v>
      </c>
      <c r="D63" s="101" t="s">
        <v>264</v>
      </c>
      <c r="E63" s="41">
        <f>'zał.nr5'!E38</f>
        <v>3545000</v>
      </c>
    </row>
    <row r="64" spans="1:5" s="60" customFormat="1" ht="48.75" customHeight="1">
      <c r="A64" s="98"/>
      <c r="B64" s="99"/>
      <c r="C64" s="100" t="s">
        <v>502</v>
      </c>
      <c r="D64" s="101" t="s">
        <v>288</v>
      </c>
      <c r="E64" s="41">
        <f>'zał.nr5'!E39</f>
        <v>20000</v>
      </c>
    </row>
    <row r="65" spans="1:5" ht="19.5" customHeight="1">
      <c r="A65" s="88"/>
      <c r="B65" s="96" t="s">
        <v>147</v>
      </c>
      <c r="C65" s="94"/>
      <c r="D65" s="104" t="s">
        <v>148</v>
      </c>
      <c r="E65" s="57">
        <f>E66+E67</f>
        <v>29000</v>
      </c>
    </row>
    <row r="66" spans="1:5" s="60" customFormat="1" ht="48.75" customHeight="1">
      <c r="A66" s="98"/>
      <c r="B66" s="99"/>
      <c r="C66" s="100" t="s">
        <v>496</v>
      </c>
      <c r="D66" s="101" t="s">
        <v>296</v>
      </c>
      <c r="E66" s="41">
        <f>'zał.nr5'!E41</f>
        <v>4000</v>
      </c>
    </row>
    <row r="67" spans="1:5" s="60" customFormat="1" ht="48.75" customHeight="1">
      <c r="A67" s="98"/>
      <c r="B67" s="99"/>
      <c r="C67" s="100" t="s">
        <v>502</v>
      </c>
      <c r="D67" s="101" t="s">
        <v>288</v>
      </c>
      <c r="E67" s="41">
        <f>'zał.nr5'!E42</f>
        <v>25000</v>
      </c>
    </row>
    <row r="68" spans="1:5" s="279" customFormat="1" ht="19.5" customHeight="1">
      <c r="A68" s="275"/>
      <c r="B68" s="276" t="s">
        <v>538</v>
      </c>
      <c r="C68" s="276"/>
      <c r="D68" s="283" t="s">
        <v>539</v>
      </c>
      <c r="E68" s="278">
        <f>E69</f>
        <v>11000</v>
      </c>
    </row>
    <row r="69" spans="1:5" s="60" customFormat="1" ht="19.5" customHeight="1">
      <c r="A69" s="98"/>
      <c r="B69" s="99"/>
      <c r="C69" s="99" t="s">
        <v>540</v>
      </c>
      <c r="D69" s="107" t="s">
        <v>541</v>
      </c>
      <c r="E69" s="41">
        <v>11000</v>
      </c>
    </row>
    <row r="70" spans="1:17" s="46" customFormat="1" ht="60.75" customHeight="1">
      <c r="A70" s="113" t="s">
        <v>183</v>
      </c>
      <c r="B70" s="93"/>
      <c r="C70" s="93"/>
      <c r="D70" s="95" t="s">
        <v>550</v>
      </c>
      <c r="E70" s="55">
        <f>SUM(E71,E73,E88,E95,E98)</f>
        <v>39748608</v>
      </c>
      <c r="M70" s="108"/>
      <c r="N70" s="108"/>
      <c r="O70" s="108"/>
      <c r="P70" s="108"/>
      <c r="Q70" s="108"/>
    </row>
    <row r="71" spans="1:17" ht="19.5" customHeight="1">
      <c r="A71" s="88"/>
      <c r="B71" s="96" t="s">
        <v>158</v>
      </c>
      <c r="C71" s="96"/>
      <c r="D71" s="104" t="s">
        <v>159</v>
      </c>
      <c r="E71" s="57">
        <f>E72</f>
        <v>380000</v>
      </c>
      <c r="M71" s="105"/>
      <c r="N71" s="105"/>
      <c r="O71" s="105"/>
      <c r="P71" s="105"/>
      <c r="Q71" s="105"/>
    </row>
    <row r="72" spans="1:17" s="60" customFormat="1" ht="32.25" customHeight="1">
      <c r="A72" s="98"/>
      <c r="B72" s="99"/>
      <c r="C72" s="110" t="s">
        <v>503</v>
      </c>
      <c r="D72" s="101" t="s">
        <v>184</v>
      </c>
      <c r="E72" s="41">
        <f>'zał.nr3'!E46</f>
        <v>380000</v>
      </c>
      <c r="M72" s="106"/>
      <c r="N72" s="106"/>
      <c r="O72" s="106"/>
      <c r="P72" s="106"/>
      <c r="Q72" s="106"/>
    </row>
    <row r="73" spans="1:17" ht="48" customHeight="1">
      <c r="A73" s="88"/>
      <c r="B73" s="114" t="s">
        <v>200</v>
      </c>
      <c r="C73" s="96"/>
      <c r="D73" s="97" t="s">
        <v>559</v>
      </c>
      <c r="E73" s="57">
        <f>SUM(E74,E75,E76,E77,E87)+E86+E82+E83+E84+E85</f>
        <v>20689326</v>
      </c>
      <c r="M73" s="105"/>
      <c r="N73" s="105"/>
      <c r="O73" s="105"/>
      <c r="P73" s="105"/>
      <c r="Q73" s="105"/>
    </row>
    <row r="74" spans="1:17" s="60" customFormat="1" ht="19.5" customHeight="1">
      <c r="A74" s="98"/>
      <c r="B74" s="99"/>
      <c r="C74" s="99" t="s">
        <v>504</v>
      </c>
      <c r="D74" s="107" t="s">
        <v>160</v>
      </c>
      <c r="E74" s="41">
        <f>'zał.nr3'!E48</f>
        <v>17100000</v>
      </c>
      <c r="M74" s="106"/>
      <c r="N74" s="106"/>
      <c r="O74" s="106"/>
      <c r="P74" s="106"/>
      <c r="Q74" s="106"/>
    </row>
    <row r="75" spans="1:17" s="60" customFormat="1" ht="19.5" customHeight="1">
      <c r="A75" s="98"/>
      <c r="B75" s="99"/>
      <c r="C75" s="99" t="s">
        <v>505</v>
      </c>
      <c r="D75" s="107" t="s">
        <v>161</v>
      </c>
      <c r="E75" s="41">
        <f>'zał.nr3'!E49</f>
        <v>45206</v>
      </c>
      <c r="M75" s="106"/>
      <c r="N75" s="106"/>
      <c r="O75" s="106"/>
      <c r="P75" s="106"/>
      <c r="Q75" s="106"/>
    </row>
    <row r="76" spans="1:17" s="60" customFormat="1" ht="19.5" customHeight="1">
      <c r="A76" s="98"/>
      <c r="B76" s="99"/>
      <c r="C76" s="99" t="s">
        <v>506</v>
      </c>
      <c r="D76" s="107" t="s">
        <v>162</v>
      </c>
      <c r="E76" s="41">
        <f>'zał.nr3'!E50</f>
        <v>42120</v>
      </c>
      <c r="M76" s="106"/>
      <c r="N76" s="106"/>
      <c r="O76" s="106"/>
      <c r="P76" s="106"/>
      <c r="Q76" s="106"/>
    </row>
    <row r="77" spans="1:17" s="60" customFormat="1" ht="19.5" customHeight="1">
      <c r="A77" s="98"/>
      <c r="B77" s="99"/>
      <c r="C77" s="99" t="s">
        <v>507</v>
      </c>
      <c r="D77" s="107" t="s">
        <v>163</v>
      </c>
      <c r="E77" s="41">
        <f>'zał.nr3'!E51</f>
        <v>150000</v>
      </c>
      <c r="M77" s="106"/>
      <c r="N77" s="106"/>
      <c r="O77" s="106"/>
      <c r="P77" s="106"/>
      <c r="Q77" s="106"/>
    </row>
    <row r="78" spans="1:17" s="60" customFormat="1" ht="5.25" customHeight="1" thickBot="1">
      <c r="A78" s="308"/>
      <c r="B78" s="309"/>
      <c r="C78" s="309"/>
      <c r="D78" s="316"/>
      <c r="E78" s="312"/>
      <c r="M78" s="106"/>
      <c r="N78" s="106"/>
      <c r="O78" s="106"/>
      <c r="P78" s="106"/>
      <c r="Q78" s="106"/>
    </row>
    <row r="79" spans="1:5" s="282" customFormat="1" ht="5.25" customHeight="1">
      <c r="A79" s="112"/>
      <c r="B79" s="112"/>
      <c r="C79" s="112"/>
      <c r="D79" s="306"/>
      <c r="E79" s="305"/>
    </row>
    <row r="80" spans="1:5" s="282" customFormat="1" ht="6.75" customHeight="1" thickBot="1">
      <c r="A80" s="112"/>
      <c r="B80" s="112"/>
      <c r="C80" s="112"/>
      <c r="D80" s="306"/>
      <c r="E80" s="305"/>
    </row>
    <row r="81" spans="1:17" s="86" customFormat="1" ht="12.75" customHeight="1" thickBot="1">
      <c r="A81" s="313">
        <v>1</v>
      </c>
      <c r="B81" s="314">
        <v>2</v>
      </c>
      <c r="C81" s="314">
        <v>3</v>
      </c>
      <c r="D81" s="314">
        <v>4</v>
      </c>
      <c r="E81" s="315">
        <v>5</v>
      </c>
      <c r="M81" s="87">
        <v>1</v>
      </c>
      <c r="N81" s="87">
        <v>2</v>
      </c>
      <c r="O81" s="87">
        <v>3</v>
      </c>
      <c r="P81" s="87">
        <v>4</v>
      </c>
      <c r="Q81" s="87">
        <v>5</v>
      </c>
    </row>
    <row r="82" spans="1:17" s="60" customFormat="1" ht="19.5" customHeight="1">
      <c r="A82" s="98"/>
      <c r="B82" s="99"/>
      <c r="C82" s="99" t="s">
        <v>510</v>
      </c>
      <c r="D82" s="107" t="s">
        <v>164</v>
      </c>
      <c r="E82" s="41">
        <f>'zał.nr3'!E52</f>
        <v>280000</v>
      </c>
      <c r="M82" s="106"/>
      <c r="N82" s="106"/>
      <c r="O82" s="106"/>
      <c r="P82" s="106"/>
      <c r="Q82" s="106"/>
    </row>
    <row r="83" spans="1:17" s="60" customFormat="1" ht="19.5" customHeight="1">
      <c r="A83" s="98"/>
      <c r="B83" s="99"/>
      <c r="C83" s="99" t="s">
        <v>511</v>
      </c>
      <c r="D83" s="107" t="s">
        <v>165</v>
      </c>
      <c r="E83" s="41">
        <f>'zał.nr3'!E53</f>
        <v>42000</v>
      </c>
      <c r="M83" s="106"/>
      <c r="N83" s="106"/>
      <c r="O83" s="106"/>
      <c r="P83" s="106"/>
      <c r="Q83" s="106"/>
    </row>
    <row r="84" spans="1:17" s="60" customFormat="1" ht="19.5" customHeight="1">
      <c r="A84" s="98"/>
      <c r="B84" s="99"/>
      <c r="C84" s="99" t="s">
        <v>512</v>
      </c>
      <c r="D84" s="107" t="s">
        <v>166</v>
      </c>
      <c r="E84" s="41">
        <f>'zał.nr3'!E54</f>
        <v>630000</v>
      </c>
      <c r="M84" s="106"/>
      <c r="N84" s="106"/>
      <c r="O84" s="106"/>
      <c r="P84" s="106"/>
      <c r="Q84" s="106"/>
    </row>
    <row r="85" spans="1:17" s="60" customFormat="1" ht="19.5" customHeight="1">
      <c r="A85" s="98"/>
      <c r="B85" s="99"/>
      <c r="C85" s="99" t="s">
        <v>513</v>
      </c>
      <c r="D85" s="107" t="s">
        <v>167</v>
      </c>
      <c r="E85" s="41">
        <f>'zał.nr3'!E55</f>
        <v>1000000</v>
      </c>
      <c r="M85" s="106"/>
      <c r="N85" s="106"/>
      <c r="O85" s="106"/>
      <c r="P85" s="106"/>
      <c r="Q85" s="106"/>
    </row>
    <row r="86" spans="1:17" s="60" customFormat="1" ht="19.5" customHeight="1">
      <c r="A86" s="98"/>
      <c r="B86" s="99"/>
      <c r="C86" s="99" t="s">
        <v>508</v>
      </c>
      <c r="D86" s="107" t="s">
        <v>168</v>
      </c>
      <c r="E86" s="41">
        <f>'zał.nr3'!E56</f>
        <v>1200000</v>
      </c>
      <c r="M86" s="106"/>
      <c r="N86" s="106"/>
      <c r="O86" s="106"/>
      <c r="P86" s="106"/>
      <c r="Q86" s="106"/>
    </row>
    <row r="87" spans="1:17" s="60" customFormat="1" ht="19.5" customHeight="1">
      <c r="A87" s="98"/>
      <c r="B87" s="99"/>
      <c r="C87" s="99" t="s">
        <v>509</v>
      </c>
      <c r="D87" s="107" t="s">
        <v>194</v>
      </c>
      <c r="E87" s="41">
        <f>'zał.nr3'!E57</f>
        <v>200000</v>
      </c>
      <c r="M87" s="106"/>
      <c r="N87" s="106"/>
      <c r="O87" s="106"/>
      <c r="P87" s="106"/>
      <c r="Q87" s="106"/>
    </row>
    <row r="88" spans="1:17" ht="32.25" customHeight="1">
      <c r="A88" s="88"/>
      <c r="B88" s="118" t="s">
        <v>169</v>
      </c>
      <c r="C88" s="96"/>
      <c r="D88" s="97" t="s">
        <v>270</v>
      </c>
      <c r="E88" s="57">
        <f>E89+E90+E91+E93+E94+E92</f>
        <v>1739000</v>
      </c>
      <c r="M88" s="105"/>
      <c r="N88" s="105"/>
      <c r="O88" s="105"/>
      <c r="P88" s="105"/>
      <c r="Q88" s="105"/>
    </row>
    <row r="89" spans="1:17" s="60" customFormat="1" ht="19.5" customHeight="1">
      <c r="A89" s="98"/>
      <c r="B89" s="99"/>
      <c r="C89" s="99" t="s">
        <v>514</v>
      </c>
      <c r="D89" s="107" t="s">
        <v>170</v>
      </c>
      <c r="E89" s="41">
        <f>'zał.nr3'!E59</f>
        <v>498000</v>
      </c>
      <c r="M89" s="106"/>
      <c r="N89" s="106"/>
      <c r="O89" s="106"/>
      <c r="P89" s="106"/>
      <c r="Q89" s="106"/>
    </row>
    <row r="90" spans="1:5" s="60" customFormat="1" ht="19.5" customHeight="1">
      <c r="A90" s="98"/>
      <c r="B90" s="99"/>
      <c r="C90" s="99" t="s">
        <v>515</v>
      </c>
      <c r="D90" s="107" t="s">
        <v>157</v>
      </c>
      <c r="E90" s="41">
        <f>'zał.nr3'!E60</f>
        <v>500000</v>
      </c>
    </row>
    <row r="91" spans="1:5" s="60" customFormat="1" ht="19.5" customHeight="1">
      <c r="A91" s="98"/>
      <c r="B91" s="99"/>
      <c r="C91" s="99" t="s">
        <v>516</v>
      </c>
      <c r="D91" s="101" t="s">
        <v>480</v>
      </c>
      <c r="E91" s="41">
        <f>'zał.nr3'!E65</f>
        <v>75000</v>
      </c>
    </row>
    <row r="92" spans="1:5" s="60" customFormat="1" ht="19.5" customHeight="1">
      <c r="A92" s="98"/>
      <c r="B92" s="99"/>
      <c r="C92" s="99" t="s">
        <v>542</v>
      </c>
      <c r="D92" s="101" t="s">
        <v>543</v>
      </c>
      <c r="E92" s="41">
        <f>'zał.nr3'!E66</f>
        <v>7000</v>
      </c>
    </row>
    <row r="93" spans="1:17" s="60" customFormat="1" ht="21" customHeight="1">
      <c r="A93" s="98"/>
      <c r="B93" s="99"/>
      <c r="C93" s="99" t="s">
        <v>517</v>
      </c>
      <c r="D93" s="101" t="s">
        <v>188</v>
      </c>
      <c r="E93" s="41">
        <f>'zał.nr3'!E67</f>
        <v>650000</v>
      </c>
      <c r="M93" s="106"/>
      <c r="N93" s="106"/>
      <c r="O93" s="106"/>
      <c r="P93" s="106"/>
      <c r="Q93" s="106"/>
    </row>
    <row r="94" spans="1:17" s="60" customFormat="1" ht="19.5" customHeight="1">
      <c r="A94" s="98"/>
      <c r="B94" s="99"/>
      <c r="C94" s="109" t="s">
        <v>518</v>
      </c>
      <c r="D94" s="101" t="s">
        <v>421</v>
      </c>
      <c r="E94" s="41">
        <f>'zał.nr3'!E68</f>
        <v>9000</v>
      </c>
      <c r="M94" s="106"/>
      <c r="N94" s="106"/>
      <c r="O94" s="106"/>
      <c r="P94" s="106"/>
      <c r="Q94" s="106"/>
    </row>
    <row r="95" spans="1:17" ht="32.25" customHeight="1">
      <c r="A95" s="88"/>
      <c r="B95" s="118" t="s">
        <v>171</v>
      </c>
      <c r="C95" s="96"/>
      <c r="D95" s="97" t="s">
        <v>172</v>
      </c>
      <c r="E95" s="57">
        <f>E96+E97</f>
        <v>13712315</v>
      </c>
      <c r="M95" s="105"/>
      <c r="N95" s="105"/>
      <c r="O95" s="105"/>
      <c r="P95" s="105"/>
      <c r="Q95" s="105"/>
    </row>
    <row r="96" spans="1:17" s="60" customFormat="1" ht="19.5" customHeight="1">
      <c r="A96" s="98"/>
      <c r="B96" s="99"/>
      <c r="C96" s="99" t="s">
        <v>519</v>
      </c>
      <c r="D96" s="107" t="s">
        <v>173</v>
      </c>
      <c r="E96" s="41">
        <f>'zał.nr3'!E70</f>
        <v>13462315</v>
      </c>
      <c r="M96" s="106"/>
      <c r="N96" s="106"/>
      <c r="O96" s="106"/>
      <c r="P96" s="106"/>
      <c r="Q96" s="106"/>
    </row>
    <row r="97" spans="1:17" s="60" customFormat="1" ht="19.5" customHeight="1">
      <c r="A97" s="98"/>
      <c r="B97" s="99"/>
      <c r="C97" s="99" t="s">
        <v>520</v>
      </c>
      <c r="D97" s="107" t="s">
        <v>174</v>
      </c>
      <c r="E97" s="41">
        <f>'zał.nr3'!E71</f>
        <v>250000</v>
      </c>
      <c r="M97" s="106"/>
      <c r="N97" s="106"/>
      <c r="O97" s="106"/>
      <c r="P97" s="106"/>
      <c r="Q97" s="106"/>
    </row>
    <row r="98" spans="1:17" ht="32.25" customHeight="1">
      <c r="A98" s="88"/>
      <c r="B98" s="118" t="s">
        <v>175</v>
      </c>
      <c r="C98" s="118"/>
      <c r="D98" s="97" t="s">
        <v>185</v>
      </c>
      <c r="E98" s="57">
        <f>E99+E100</f>
        <v>3227967</v>
      </c>
      <c r="M98" s="105"/>
      <c r="N98" s="105"/>
      <c r="O98" s="105"/>
      <c r="P98" s="105"/>
      <c r="Q98" s="105"/>
    </row>
    <row r="99" spans="1:17" s="60" customFormat="1" ht="19.5" customHeight="1">
      <c r="A99" s="98"/>
      <c r="B99" s="110"/>
      <c r="C99" s="99" t="s">
        <v>519</v>
      </c>
      <c r="D99" s="101" t="s">
        <v>173</v>
      </c>
      <c r="E99" s="41">
        <f>'zał.nr3'!E73</f>
        <v>3173367</v>
      </c>
      <c r="M99" s="106"/>
      <c r="N99" s="106"/>
      <c r="O99" s="106"/>
      <c r="P99" s="106"/>
      <c r="Q99" s="106"/>
    </row>
    <row r="100" spans="1:17" s="60" customFormat="1" ht="19.5" customHeight="1">
      <c r="A100" s="98"/>
      <c r="B100" s="99"/>
      <c r="C100" s="99" t="s">
        <v>520</v>
      </c>
      <c r="D100" s="107" t="s">
        <v>174</v>
      </c>
      <c r="E100" s="41">
        <f>'zał.nr3'!E74</f>
        <v>54600</v>
      </c>
      <c r="M100" s="106"/>
      <c r="N100" s="106"/>
      <c r="O100" s="106"/>
      <c r="P100" s="106"/>
      <c r="Q100" s="106"/>
    </row>
    <row r="101" spans="1:17" s="46" customFormat="1" ht="19.5" customHeight="1">
      <c r="A101" s="92" t="s">
        <v>176</v>
      </c>
      <c r="B101" s="93"/>
      <c r="C101" s="93"/>
      <c r="D101" s="102" t="s">
        <v>177</v>
      </c>
      <c r="E101" s="55">
        <f>SUM(E102,E106,E108)+E104</f>
        <v>44101140</v>
      </c>
      <c r="M101" s="108"/>
      <c r="N101" s="108"/>
      <c r="O101" s="108"/>
      <c r="P101" s="108"/>
      <c r="Q101" s="108"/>
    </row>
    <row r="102" spans="1:17" ht="32.25" customHeight="1">
      <c r="A102" s="88"/>
      <c r="B102" s="118" t="s">
        <v>178</v>
      </c>
      <c r="C102" s="118"/>
      <c r="D102" s="97" t="s">
        <v>186</v>
      </c>
      <c r="E102" s="57">
        <f>E103</f>
        <v>23926759</v>
      </c>
      <c r="M102" s="105"/>
      <c r="N102" s="105"/>
      <c r="O102" s="105"/>
      <c r="P102" s="105"/>
      <c r="Q102" s="105"/>
    </row>
    <row r="103" spans="1:17" s="46" customFormat="1" ht="19.5" customHeight="1">
      <c r="A103" s="92"/>
      <c r="B103" s="119"/>
      <c r="C103" s="99" t="s">
        <v>521</v>
      </c>
      <c r="D103" s="101" t="s">
        <v>279</v>
      </c>
      <c r="E103" s="41">
        <f>'zał.nr3'!E77+'zał.nr3'!E78</f>
        <v>23926759</v>
      </c>
      <c r="M103" s="108"/>
      <c r="N103" s="108"/>
      <c r="O103" s="108"/>
      <c r="P103" s="108"/>
      <c r="Q103" s="108"/>
    </row>
    <row r="104" spans="1:17" ht="19.5" customHeight="1">
      <c r="A104" s="88"/>
      <c r="B104" s="96" t="s">
        <v>179</v>
      </c>
      <c r="C104" s="96"/>
      <c r="D104" s="104" t="s">
        <v>180</v>
      </c>
      <c r="E104" s="57">
        <f>E105</f>
        <v>105000</v>
      </c>
      <c r="M104" s="105"/>
      <c r="N104" s="105"/>
      <c r="O104" s="105"/>
      <c r="P104" s="105"/>
      <c r="Q104" s="105"/>
    </row>
    <row r="105" spans="1:17" s="60" customFormat="1" ht="18.75" customHeight="1">
      <c r="A105" s="98"/>
      <c r="B105" s="99"/>
      <c r="C105" s="99" t="s">
        <v>494</v>
      </c>
      <c r="D105" s="107" t="s">
        <v>262</v>
      </c>
      <c r="E105" s="41">
        <f>'zał.nr3'!E80</f>
        <v>105000</v>
      </c>
      <c r="M105" s="106"/>
      <c r="N105" s="106"/>
      <c r="O105" s="106"/>
      <c r="P105" s="106"/>
      <c r="Q105" s="106"/>
    </row>
    <row r="106" spans="1:17" ht="19.5" customHeight="1">
      <c r="A106" s="88"/>
      <c r="B106" s="96" t="s">
        <v>563</v>
      </c>
      <c r="C106" s="96"/>
      <c r="D106" s="104" t="s">
        <v>544</v>
      </c>
      <c r="E106" s="57">
        <f>E107</f>
        <v>140976</v>
      </c>
      <c r="M106" s="105"/>
      <c r="N106" s="105"/>
      <c r="O106" s="105"/>
      <c r="P106" s="105"/>
      <c r="Q106" s="105"/>
    </row>
    <row r="107" spans="1:17" s="60" customFormat="1" ht="19.5" customHeight="1">
      <c r="A107" s="98"/>
      <c r="B107" s="110"/>
      <c r="C107" s="99" t="s">
        <v>521</v>
      </c>
      <c r="D107" s="101" t="s">
        <v>190</v>
      </c>
      <c r="E107" s="41">
        <f>'zał.nr3'!E82</f>
        <v>140976</v>
      </c>
      <c r="M107" s="106"/>
      <c r="N107" s="106"/>
      <c r="O107" s="106"/>
      <c r="P107" s="106"/>
      <c r="Q107" s="106"/>
    </row>
    <row r="108" spans="1:17" ht="19.5" customHeight="1">
      <c r="A108" s="88"/>
      <c r="B108" s="96" t="s">
        <v>564</v>
      </c>
      <c r="C108" s="118"/>
      <c r="D108" s="97" t="s">
        <v>667</v>
      </c>
      <c r="E108" s="57">
        <f>E109+E110</f>
        <v>19928405</v>
      </c>
      <c r="M108" s="105"/>
      <c r="N108" s="105"/>
      <c r="O108" s="105"/>
      <c r="P108" s="105"/>
      <c r="Q108" s="105"/>
    </row>
    <row r="109" spans="1:17" s="60" customFormat="1" ht="48" customHeight="1">
      <c r="A109" s="98"/>
      <c r="B109" s="99"/>
      <c r="C109" s="111" t="s">
        <v>561</v>
      </c>
      <c r="D109" s="101" t="s">
        <v>562</v>
      </c>
      <c r="E109" s="41">
        <f>'zał.nr3'!E84</f>
        <v>19314000</v>
      </c>
      <c r="M109" s="106"/>
      <c r="N109" s="106"/>
      <c r="O109" s="106"/>
      <c r="P109" s="106"/>
      <c r="Q109" s="106"/>
    </row>
    <row r="110" spans="1:17" s="60" customFormat="1" ht="18.75" customHeight="1">
      <c r="A110" s="98"/>
      <c r="B110" s="110"/>
      <c r="C110" s="99" t="s">
        <v>521</v>
      </c>
      <c r="D110" s="101" t="s">
        <v>190</v>
      </c>
      <c r="E110" s="41">
        <f>'zał.nr3'!E85</f>
        <v>614405</v>
      </c>
      <c r="M110" s="106"/>
      <c r="N110" s="106"/>
      <c r="O110" s="106"/>
      <c r="P110" s="106"/>
      <c r="Q110" s="106"/>
    </row>
    <row r="111" spans="1:17" s="60" customFormat="1" ht="30.75" customHeight="1" thickBot="1">
      <c r="A111" s="308"/>
      <c r="B111" s="317"/>
      <c r="C111" s="309"/>
      <c r="D111" s="311"/>
      <c r="E111" s="312"/>
      <c r="M111" s="282"/>
      <c r="N111" s="282"/>
      <c r="O111" s="282"/>
      <c r="P111" s="282"/>
      <c r="Q111" s="282"/>
    </row>
    <row r="112" spans="1:5" s="282" customFormat="1" ht="13.5" customHeight="1">
      <c r="A112" s="112"/>
      <c r="B112" s="307"/>
      <c r="C112" s="112"/>
      <c r="D112" s="304"/>
      <c r="E112" s="305"/>
    </row>
    <row r="113" spans="1:5" s="282" customFormat="1" ht="13.5" customHeight="1" thickBot="1">
      <c r="A113" s="112"/>
      <c r="B113" s="307"/>
      <c r="C113" s="112"/>
      <c r="D113" s="304"/>
      <c r="E113" s="305"/>
    </row>
    <row r="114" spans="1:17" s="86" customFormat="1" ht="12.75" customHeight="1" thickBot="1">
      <c r="A114" s="313">
        <v>1</v>
      </c>
      <c r="B114" s="314">
        <v>2</v>
      </c>
      <c r="C114" s="314">
        <v>3</v>
      </c>
      <c r="D114" s="314">
        <v>4</v>
      </c>
      <c r="E114" s="315">
        <v>5</v>
      </c>
      <c r="M114" s="87">
        <v>1</v>
      </c>
      <c r="N114" s="87">
        <v>2</v>
      </c>
      <c r="O114" s="87">
        <v>3</v>
      </c>
      <c r="P114" s="87">
        <v>4</v>
      </c>
      <c r="Q114" s="87">
        <v>5</v>
      </c>
    </row>
    <row r="115" spans="1:5" ht="19.5" customHeight="1">
      <c r="A115" s="92" t="s">
        <v>99</v>
      </c>
      <c r="B115" s="93"/>
      <c r="C115" s="94"/>
      <c r="D115" s="102" t="s">
        <v>100</v>
      </c>
      <c r="E115" s="55">
        <f>E116</f>
        <v>575000</v>
      </c>
    </row>
    <row r="116" spans="1:5" ht="33.75" customHeight="1">
      <c r="A116" s="88"/>
      <c r="B116" s="118" t="s">
        <v>149</v>
      </c>
      <c r="C116" s="94"/>
      <c r="D116" s="97" t="s">
        <v>560</v>
      </c>
      <c r="E116" s="57">
        <f>E117</f>
        <v>575000</v>
      </c>
    </row>
    <row r="117" spans="1:5" s="60" customFormat="1" ht="48.75" customHeight="1">
      <c r="A117" s="98"/>
      <c r="B117" s="99"/>
      <c r="C117" s="100" t="s">
        <v>486</v>
      </c>
      <c r="D117" s="101" t="s">
        <v>264</v>
      </c>
      <c r="E117" s="41">
        <f>'zał.nr5'!E45</f>
        <v>575000</v>
      </c>
    </row>
    <row r="118" spans="1:17" s="46" customFormat="1" ht="24" customHeight="1">
      <c r="A118" s="92" t="s">
        <v>524</v>
      </c>
      <c r="B118" s="93"/>
      <c r="C118" s="93"/>
      <c r="D118" s="102" t="s">
        <v>525</v>
      </c>
      <c r="E118" s="55">
        <f>SUM(E119,E121,E123,E125,E127,E130,E132)</f>
        <v>1915000</v>
      </c>
      <c r="M118" s="108"/>
      <c r="N118" s="108"/>
      <c r="O118" s="108"/>
      <c r="P118" s="108"/>
      <c r="Q118" s="108"/>
    </row>
    <row r="119" spans="1:17" ht="19.5" customHeight="1">
      <c r="A119" s="88"/>
      <c r="B119" s="96" t="s">
        <v>533</v>
      </c>
      <c r="C119" s="96"/>
      <c r="D119" s="120" t="s">
        <v>138</v>
      </c>
      <c r="E119" s="57">
        <f>E120</f>
        <v>18000</v>
      </c>
      <c r="M119" s="105"/>
      <c r="N119" s="105"/>
      <c r="O119" s="105"/>
      <c r="P119" s="105"/>
      <c r="Q119" s="105"/>
    </row>
    <row r="120" spans="1:17" s="60" customFormat="1" ht="36.75" customHeight="1">
      <c r="A120" s="98"/>
      <c r="B120" s="99"/>
      <c r="C120" s="111" t="s">
        <v>522</v>
      </c>
      <c r="D120" s="101" t="s">
        <v>265</v>
      </c>
      <c r="E120" s="41">
        <f>'zał.nr3'!E88</f>
        <v>18000</v>
      </c>
      <c r="M120" s="106"/>
      <c r="N120" s="106"/>
      <c r="O120" s="106"/>
      <c r="P120" s="106"/>
      <c r="Q120" s="106"/>
    </row>
    <row r="121" spans="1:17" ht="24" customHeight="1">
      <c r="A121" s="88"/>
      <c r="B121" s="96" t="s">
        <v>526</v>
      </c>
      <c r="C121" s="96"/>
      <c r="D121" s="104" t="s">
        <v>420</v>
      </c>
      <c r="E121" s="57">
        <f>E122</f>
        <v>102000</v>
      </c>
      <c r="M121" s="105"/>
      <c r="N121" s="105"/>
      <c r="O121" s="105"/>
      <c r="P121" s="105"/>
      <c r="Q121" s="105"/>
    </row>
    <row r="122" spans="1:5" s="60" customFormat="1" ht="48.75" customHeight="1">
      <c r="A122" s="98"/>
      <c r="B122" s="99"/>
      <c r="C122" s="100" t="s">
        <v>496</v>
      </c>
      <c r="D122" s="101" t="s">
        <v>296</v>
      </c>
      <c r="E122" s="41">
        <f>'zał.nr5'!E48</f>
        <v>102000</v>
      </c>
    </row>
    <row r="123" spans="1:5" ht="36" customHeight="1">
      <c r="A123" s="88"/>
      <c r="B123" s="118" t="s">
        <v>527</v>
      </c>
      <c r="C123" s="94"/>
      <c r="D123" s="97" t="s">
        <v>252</v>
      </c>
      <c r="E123" s="57">
        <f>E124</f>
        <v>61000</v>
      </c>
    </row>
    <row r="124" spans="1:5" s="60" customFormat="1" ht="48.75" customHeight="1">
      <c r="A124" s="98"/>
      <c r="B124" s="99"/>
      <c r="C124" s="100" t="s">
        <v>496</v>
      </c>
      <c r="D124" s="101" t="s">
        <v>296</v>
      </c>
      <c r="E124" s="41">
        <f>'zał.nr5'!E50</f>
        <v>61000</v>
      </c>
    </row>
    <row r="125" spans="1:5" ht="37.5" customHeight="1">
      <c r="A125" s="88"/>
      <c r="B125" s="118" t="s">
        <v>535</v>
      </c>
      <c r="C125" s="94"/>
      <c r="D125" s="97" t="s">
        <v>259</v>
      </c>
      <c r="E125" s="57">
        <f>E126</f>
        <v>963000</v>
      </c>
    </row>
    <row r="126" spans="1:5" s="60" customFormat="1" ht="48.75" customHeight="1">
      <c r="A126" s="98"/>
      <c r="B126" s="99"/>
      <c r="C126" s="100" t="s">
        <v>496</v>
      </c>
      <c r="D126" s="101" t="s">
        <v>296</v>
      </c>
      <c r="E126" s="41">
        <f>'zał.nr5'!E56</f>
        <v>963000</v>
      </c>
    </row>
    <row r="127" spans="1:5" ht="19.5" customHeight="1">
      <c r="A127" s="88"/>
      <c r="B127" s="96" t="s">
        <v>529</v>
      </c>
      <c r="C127" s="94"/>
      <c r="D127" s="97" t="s">
        <v>255</v>
      </c>
      <c r="E127" s="57">
        <f>E128+E129</f>
        <v>140000</v>
      </c>
    </row>
    <row r="128" spans="1:5" s="60" customFormat="1" ht="48.75" customHeight="1">
      <c r="A128" s="98"/>
      <c r="B128" s="99"/>
      <c r="C128" s="100" t="s">
        <v>496</v>
      </c>
      <c r="D128" s="101" t="s">
        <v>296</v>
      </c>
      <c r="E128" s="41">
        <f>'zał.nr5'!E58</f>
        <v>120000</v>
      </c>
    </row>
    <row r="129" spans="1:5" s="60" customFormat="1" ht="48.75" customHeight="1">
      <c r="A129" s="98"/>
      <c r="B129" s="99"/>
      <c r="C129" s="100" t="s">
        <v>486</v>
      </c>
      <c r="D129" s="101" t="s">
        <v>264</v>
      </c>
      <c r="E129" s="41">
        <f>'zał.nr5'!E59</f>
        <v>20000</v>
      </c>
    </row>
    <row r="130" spans="1:5" ht="19.5" customHeight="1">
      <c r="A130" s="88"/>
      <c r="B130" s="96" t="s">
        <v>530</v>
      </c>
      <c r="C130" s="94"/>
      <c r="D130" s="104" t="s">
        <v>196</v>
      </c>
      <c r="E130" s="57">
        <f>E131</f>
        <v>526000</v>
      </c>
    </row>
    <row r="131" spans="1:5" s="60" customFormat="1" ht="48.75" customHeight="1">
      <c r="A131" s="98"/>
      <c r="B131" s="99"/>
      <c r="C131" s="100" t="s">
        <v>496</v>
      </c>
      <c r="D131" s="101" t="s">
        <v>296</v>
      </c>
      <c r="E131" s="41">
        <f>'zał.nr5'!E61</f>
        <v>526000</v>
      </c>
    </row>
    <row r="132" spans="1:17" ht="19.5" customHeight="1">
      <c r="A132" s="88"/>
      <c r="B132" s="96" t="s">
        <v>531</v>
      </c>
      <c r="C132" s="96"/>
      <c r="D132" s="97" t="s">
        <v>256</v>
      </c>
      <c r="E132" s="57">
        <f>E133+E138</f>
        <v>105000</v>
      </c>
      <c r="M132" s="105"/>
      <c r="N132" s="105"/>
      <c r="O132" s="105"/>
      <c r="P132" s="105"/>
      <c r="Q132" s="105"/>
    </row>
    <row r="133" spans="1:17" s="60" customFormat="1" ht="21.75" customHeight="1">
      <c r="A133" s="98"/>
      <c r="B133" s="99"/>
      <c r="C133" s="99" t="s">
        <v>495</v>
      </c>
      <c r="D133" s="107" t="s">
        <v>198</v>
      </c>
      <c r="E133" s="41">
        <f>'zał.nr3'!E90</f>
        <v>35000</v>
      </c>
      <c r="M133" s="106"/>
      <c r="N133" s="106"/>
      <c r="O133" s="106"/>
      <c r="P133" s="106"/>
      <c r="Q133" s="106"/>
    </row>
    <row r="134" spans="1:5" s="282" customFormat="1" ht="15.75" customHeight="1" thickBot="1">
      <c r="A134" s="318"/>
      <c r="B134" s="319"/>
      <c r="C134" s="319"/>
      <c r="D134" s="320"/>
      <c r="E134" s="312"/>
    </row>
    <row r="135" spans="1:5" s="282" customFormat="1" ht="15.75" customHeight="1">
      <c r="A135" s="112"/>
      <c r="B135" s="112"/>
      <c r="C135" s="112"/>
      <c r="D135" s="306"/>
      <c r="E135" s="305"/>
    </row>
    <row r="136" spans="1:5" s="282" customFormat="1" ht="15.75" customHeight="1" thickBot="1">
      <c r="A136" s="112"/>
      <c r="B136" s="112"/>
      <c r="C136" s="112"/>
      <c r="D136" s="306"/>
      <c r="E136" s="305"/>
    </row>
    <row r="137" spans="1:17" s="86" customFormat="1" ht="12.75" customHeight="1" thickBot="1">
      <c r="A137" s="313">
        <v>1</v>
      </c>
      <c r="B137" s="314">
        <v>2</v>
      </c>
      <c r="C137" s="314">
        <v>3</v>
      </c>
      <c r="D137" s="314">
        <v>4</v>
      </c>
      <c r="E137" s="315">
        <v>5</v>
      </c>
      <c r="M137" s="87">
        <v>1</v>
      </c>
      <c r="N137" s="87">
        <v>2</v>
      </c>
      <c r="O137" s="87">
        <v>3</v>
      </c>
      <c r="P137" s="87">
        <v>4</v>
      </c>
      <c r="Q137" s="87">
        <v>5</v>
      </c>
    </row>
    <row r="138" spans="1:5" s="60" customFormat="1" ht="48.75" customHeight="1">
      <c r="A138" s="98"/>
      <c r="B138" s="99"/>
      <c r="C138" s="100" t="s">
        <v>496</v>
      </c>
      <c r="D138" s="101" t="s">
        <v>296</v>
      </c>
      <c r="E138" s="41">
        <f>'zał.nr5'!E63</f>
        <v>70000</v>
      </c>
    </row>
    <row r="139" spans="1:5" s="274" customFormat="1" ht="38.25" customHeight="1">
      <c r="A139" s="405" t="s">
        <v>632</v>
      </c>
      <c r="B139" s="270"/>
      <c r="C139" s="271"/>
      <c r="D139" s="272" t="s">
        <v>532</v>
      </c>
      <c r="E139" s="273">
        <f>E140</f>
        <v>37000</v>
      </c>
    </row>
    <row r="140" spans="1:5" ht="19.5" customHeight="1">
      <c r="A140" s="88"/>
      <c r="B140" s="96" t="s">
        <v>154</v>
      </c>
      <c r="C140" s="94"/>
      <c r="D140" s="97" t="s">
        <v>638</v>
      </c>
      <c r="E140" s="57">
        <f>E141</f>
        <v>37000</v>
      </c>
    </row>
    <row r="141" spans="1:5" s="60" customFormat="1" ht="48.75" customHeight="1">
      <c r="A141" s="98"/>
      <c r="B141" s="99"/>
      <c r="C141" s="100" t="s">
        <v>486</v>
      </c>
      <c r="D141" s="101" t="s">
        <v>264</v>
      </c>
      <c r="E141" s="41">
        <f>'zał.nr5'!E66</f>
        <v>37000</v>
      </c>
    </row>
    <row r="142" spans="1:17" s="46" customFormat="1" ht="33.75" customHeight="1">
      <c r="A142" s="116" t="s">
        <v>119</v>
      </c>
      <c r="B142" s="93"/>
      <c r="C142" s="93"/>
      <c r="D142" s="95" t="s">
        <v>182</v>
      </c>
      <c r="E142" s="55">
        <f>E145+E143</f>
        <v>7292718</v>
      </c>
      <c r="M142" s="108"/>
      <c r="N142" s="108"/>
      <c r="O142" s="108"/>
      <c r="P142" s="108"/>
      <c r="Q142" s="108"/>
    </row>
    <row r="143" spans="1:5" s="279" customFormat="1" ht="21" customHeight="1">
      <c r="A143" s="275"/>
      <c r="B143" s="276" t="s">
        <v>545</v>
      </c>
      <c r="C143" s="276"/>
      <c r="D143" s="277" t="s">
        <v>583</v>
      </c>
      <c r="E143" s="278">
        <f>E144</f>
        <v>12000</v>
      </c>
    </row>
    <row r="144" spans="1:5" s="288" customFormat="1" ht="20.25" customHeight="1">
      <c r="A144" s="284"/>
      <c r="B144" s="285"/>
      <c r="C144" s="285" t="s">
        <v>546</v>
      </c>
      <c r="D144" s="286" t="s">
        <v>547</v>
      </c>
      <c r="E144" s="287">
        <f>'zał.nr3'!E97</f>
        <v>12000</v>
      </c>
    </row>
    <row r="145" spans="1:17" ht="19.5" customHeight="1">
      <c r="A145" s="88"/>
      <c r="B145" s="96" t="s">
        <v>125</v>
      </c>
      <c r="C145" s="96"/>
      <c r="D145" s="104" t="s">
        <v>51</v>
      </c>
      <c r="E145" s="57">
        <f>E146+E147</f>
        <v>7280718</v>
      </c>
      <c r="M145" s="105"/>
      <c r="N145" s="105"/>
      <c r="O145" s="105"/>
      <c r="P145" s="105"/>
      <c r="Q145" s="105"/>
    </row>
    <row r="146" spans="1:17" s="60" customFormat="1" ht="60.75" customHeight="1">
      <c r="A146" s="98"/>
      <c r="B146" s="99"/>
      <c r="C146" s="111" t="s">
        <v>491</v>
      </c>
      <c r="D146" s="101" t="s">
        <v>414</v>
      </c>
      <c r="E146" s="41">
        <f>'zał.nr3'!E99</f>
        <v>2200</v>
      </c>
      <c r="M146" s="106"/>
      <c r="N146" s="106"/>
      <c r="O146" s="106"/>
      <c r="P146" s="106"/>
      <c r="Q146" s="106"/>
    </row>
    <row r="147" spans="1:17" s="60" customFormat="1" ht="18" customHeight="1">
      <c r="A147" s="98"/>
      <c r="B147" s="99"/>
      <c r="C147" s="99" t="s">
        <v>501</v>
      </c>
      <c r="D147" s="107" t="s">
        <v>189</v>
      </c>
      <c r="E147" s="41">
        <f>'zał.nr3'!E100</f>
        <v>7278518</v>
      </c>
      <c r="M147" s="106"/>
      <c r="N147" s="106"/>
      <c r="O147" s="106"/>
      <c r="P147" s="106"/>
      <c r="Q147" s="106"/>
    </row>
    <row r="148" spans="1:5" s="46" customFormat="1" ht="21.75" customHeight="1">
      <c r="A148" s="92" t="s">
        <v>134</v>
      </c>
      <c r="B148" s="93"/>
      <c r="C148" s="93"/>
      <c r="D148" s="102" t="s">
        <v>135</v>
      </c>
      <c r="E148" s="55">
        <f>E149</f>
        <v>63000</v>
      </c>
    </row>
    <row r="149" spans="1:5" ht="21.75" customHeight="1">
      <c r="A149" s="88"/>
      <c r="B149" s="96" t="s">
        <v>225</v>
      </c>
      <c r="C149" s="96"/>
      <c r="D149" s="104" t="s">
        <v>226</v>
      </c>
      <c r="E149" s="57">
        <f>E150</f>
        <v>63000</v>
      </c>
    </row>
    <row r="150" spans="1:5" s="60" customFormat="1" ht="48" customHeight="1">
      <c r="A150" s="98"/>
      <c r="B150" s="99"/>
      <c r="C150" s="111" t="s">
        <v>523</v>
      </c>
      <c r="D150" s="101" t="s">
        <v>428</v>
      </c>
      <c r="E150" s="41">
        <f>'zał.nr3'!E103</f>
        <v>63000</v>
      </c>
    </row>
    <row r="151" spans="1:17" s="60" customFormat="1" ht="10.5" customHeight="1">
      <c r="A151" s="98"/>
      <c r="B151" s="99"/>
      <c r="C151" s="99"/>
      <c r="D151" s="107"/>
      <c r="E151" s="41"/>
      <c r="M151" s="106"/>
      <c r="N151" s="106"/>
      <c r="O151" s="106"/>
      <c r="P151" s="106"/>
      <c r="Q151" s="106"/>
    </row>
    <row r="152" spans="1:17" ht="17.25" customHeight="1" thickBot="1">
      <c r="A152" s="88"/>
      <c r="B152" s="96"/>
      <c r="C152" s="96"/>
      <c r="D152" s="104"/>
      <c r="E152" s="57"/>
      <c r="M152" s="105"/>
      <c r="N152" s="105"/>
      <c r="O152" s="105"/>
      <c r="P152" s="105"/>
      <c r="Q152" s="105"/>
    </row>
    <row r="153" spans="1:17" s="76" customFormat="1" ht="33.75" customHeight="1" thickBot="1">
      <c r="A153" s="524" t="s">
        <v>156</v>
      </c>
      <c r="B153" s="525"/>
      <c r="C153" s="525"/>
      <c r="D153" s="526"/>
      <c r="E153" s="75">
        <f>SUM(E142,E118,E115,E101,E61,E38,E25,E17,E14,E10)+E148+E58+E70+E139</f>
        <v>116705953</v>
      </c>
      <c r="M153" s="121"/>
      <c r="N153" s="121"/>
      <c r="O153" s="121"/>
      <c r="P153" s="121"/>
      <c r="Q153" s="121"/>
    </row>
    <row r="154" spans="1:17" ht="19.5" customHeight="1">
      <c r="A154" s="122"/>
      <c r="B154" s="122"/>
      <c r="C154" s="122"/>
      <c r="D154" s="123"/>
      <c r="E154" s="124"/>
      <c r="M154" s="105"/>
      <c r="N154" s="105"/>
      <c r="O154" s="105"/>
      <c r="P154" s="105"/>
      <c r="Q154" s="105"/>
    </row>
    <row r="155" spans="1:17" ht="19.5" customHeight="1">
      <c r="A155" s="122"/>
      <c r="B155" s="122"/>
      <c r="C155" s="122"/>
      <c r="D155" s="123"/>
      <c r="E155" s="124"/>
      <c r="M155" s="105"/>
      <c r="N155" s="105"/>
      <c r="O155" s="105"/>
      <c r="P155" s="105"/>
      <c r="Q155" s="105"/>
    </row>
    <row r="156" spans="1:17" ht="19.5" customHeight="1">
      <c r="A156" s="122"/>
      <c r="B156" s="122"/>
      <c r="C156" s="122"/>
      <c r="D156" s="123"/>
      <c r="E156" s="124"/>
      <c r="M156" s="105"/>
      <c r="N156" s="105"/>
      <c r="O156" s="105"/>
      <c r="P156" s="105"/>
      <c r="Q156" s="105"/>
    </row>
    <row r="157" spans="1:17" ht="19.5" customHeight="1">
      <c r="A157" s="122"/>
      <c r="B157" s="122"/>
      <c r="C157" s="122"/>
      <c r="D157" s="123"/>
      <c r="E157" s="124"/>
      <c r="M157" s="105"/>
      <c r="N157" s="105"/>
      <c r="O157" s="105"/>
      <c r="P157" s="105"/>
      <c r="Q157" s="105"/>
    </row>
    <row r="158" spans="1:17" ht="19.5" customHeight="1">
      <c r="A158" s="122"/>
      <c r="B158" s="122"/>
      <c r="C158" s="122"/>
      <c r="D158" s="123"/>
      <c r="E158" s="124"/>
      <c r="M158" s="105"/>
      <c r="N158" s="105"/>
      <c r="O158" s="105"/>
      <c r="P158" s="105"/>
      <c r="Q158" s="105"/>
    </row>
    <row r="159" spans="1:17" ht="19.5" customHeight="1">
      <c r="A159" s="122"/>
      <c r="B159" s="122"/>
      <c r="C159" s="122"/>
      <c r="D159" s="123"/>
      <c r="E159" s="124"/>
      <c r="M159" s="105"/>
      <c r="N159" s="105"/>
      <c r="O159" s="105"/>
      <c r="P159" s="105"/>
      <c r="Q159" s="105"/>
    </row>
    <row r="160" spans="1:17" ht="19.5" customHeight="1">
      <c r="A160" s="122"/>
      <c r="B160" s="122"/>
      <c r="C160" s="122"/>
      <c r="D160" s="123"/>
      <c r="E160" s="124"/>
      <c r="M160" s="105"/>
      <c r="N160" s="105"/>
      <c r="O160" s="105"/>
      <c r="P160" s="105"/>
      <c r="Q160" s="105"/>
    </row>
    <row r="161" spans="1:17" ht="19.5" customHeight="1">
      <c r="A161" s="122"/>
      <c r="B161" s="122"/>
      <c r="C161" s="122"/>
      <c r="D161" s="123"/>
      <c r="E161" s="124"/>
      <c r="M161" s="105"/>
      <c r="N161" s="105"/>
      <c r="O161" s="105"/>
      <c r="P161" s="105"/>
      <c r="Q161" s="105"/>
    </row>
    <row r="162" spans="1:17" ht="19.5" customHeight="1">
      <c r="A162" s="122"/>
      <c r="B162" s="122"/>
      <c r="C162" s="122"/>
      <c r="D162" s="123"/>
      <c r="E162" s="124"/>
      <c r="M162" s="105"/>
      <c r="N162" s="105"/>
      <c r="O162" s="105"/>
      <c r="P162" s="105"/>
      <c r="Q162" s="105"/>
    </row>
    <row r="163" spans="1:17" ht="19.5" customHeight="1">
      <c r="A163" s="122"/>
      <c r="B163" s="122"/>
      <c r="C163" s="122"/>
      <c r="D163" s="123"/>
      <c r="E163" s="124"/>
      <c r="M163" s="105"/>
      <c r="N163" s="105"/>
      <c r="O163" s="105"/>
      <c r="P163" s="105"/>
      <c r="Q163" s="105"/>
    </row>
    <row r="164" spans="1:17" ht="19.5" customHeight="1">
      <c r="A164" s="122"/>
      <c r="B164" s="122"/>
      <c r="C164" s="122"/>
      <c r="D164" s="123"/>
      <c r="E164" s="124"/>
      <c r="M164" s="117"/>
      <c r="N164" s="117"/>
      <c r="O164" s="117"/>
      <c r="P164" s="117"/>
      <c r="Q164" s="117"/>
    </row>
    <row r="165" spans="1:5" ht="19.5" customHeight="1">
      <c r="A165" s="122"/>
      <c r="B165" s="122"/>
      <c r="C165" s="122"/>
      <c r="D165" s="123"/>
      <c r="E165" s="124"/>
    </row>
    <row r="166" spans="1:17" s="51" customFormat="1" ht="19.5" customHeight="1">
      <c r="A166" s="122"/>
      <c r="B166" s="122"/>
      <c r="C166" s="122"/>
      <c r="D166" s="122"/>
      <c r="E166" s="125"/>
      <c r="M166" s="82" t="s">
        <v>0</v>
      </c>
      <c r="N166" s="82" t="s">
        <v>1</v>
      </c>
      <c r="O166" s="82" t="s">
        <v>21</v>
      </c>
      <c r="P166" s="82" t="s">
        <v>2</v>
      </c>
      <c r="Q166" s="82" t="s">
        <v>22</v>
      </c>
    </row>
    <row r="167" spans="1:17" s="51" customFormat="1" ht="19.5" customHeight="1">
      <c r="A167" s="122"/>
      <c r="B167" s="122"/>
      <c r="C167" s="122"/>
      <c r="D167" s="122"/>
      <c r="E167" s="125"/>
      <c r="M167" s="82">
        <v>1</v>
      </c>
      <c r="N167" s="82">
        <v>2</v>
      </c>
      <c r="O167" s="82">
        <v>3</v>
      </c>
      <c r="P167" s="82">
        <v>4</v>
      </c>
      <c r="Q167" s="82">
        <v>5</v>
      </c>
    </row>
    <row r="168" spans="1:17" ht="19.5" customHeight="1">
      <c r="A168" s="122"/>
      <c r="B168" s="122"/>
      <c r="C168" s="122"/>
      <c r="D168" s="123"/>
      <c r="E168" s="124"/>
      <c r="M168" s="126"/>
      <c r="N168" s="126"/>
      <c r="O168" s="126"/>
      <c r="P168" s="126"/>
      <c r="Q168" s="126"/>
    </row>
    <row r="169" spans="1:17" ht="19.5" customHeight="1">
      <c r="A169" s="122"/>
      <c r="B169" s="122"/>
      <c r="C169" s="122"/>
      <c r="D169" s="123"/>
      <c r="E169" s="124"/>
      <c r="M169" s="105"/>
      <c r="N169" s="105"/>
      <c r="O169" s="105"/>
      <c r="P169" s="105"/>
      <c r="Q169" s="105"/>
    </row>
    <row r="170" spans="1:17" ht="19.5" customHeight="1">
      <c r="A170" s="122"/>
      <c r="B170" s="122"/>
      <c r="C170" s="122"/>
      <c r="D170" s="123"/>
      <c r="E170" s="124"/>
      <c r="M170" s="105"/>
      <c r="N170" s="105"/>
      <c r="O170" s="105"/>
      <c r="P170" s="105"/>
      <c r="Q170" s="105"/>
    </row>
    <row r="171" spans="1:17" ht="19.5" customHeight="1">
      <c r="A171" s="122"/>
      <c r="B171" s="122"/>
      <c r="C171" s="122"/>
      <c r="D171" s="123"/>
      <c r="E171" s="124"/>
      <c r="M171" s="105"/>
      <c r="N171" s="105"/>
      <c r="O171" s="105"/>
      <c r="P171" s="105"/>
      <c r="Q171" s="105"/>
    </row>
    <row r="172" spans="1:17" ht="19.5" customHeight="1">
      <c r="A172" s="122"/>
      <c r="B172" s="122"/>
      <c r="C172" s="122"/>
      <c r="D172" s="123"/>
      <c r="E172" s="124"/>
      <c r="M172" s="105"/>
      <c r="N172" s="105"/>
      <c r="O172" s="105"/>
      <c r="P172" s="105"/>
      <c r="Q172" s="105"/>
    </row>
    <row r="173" spans="1:17" ht="19.5" customHeight="1">
      <c r="A173" s="122"/>
      <c r="B173" s="122"/>
      <c r="C173" s="122"/>
      <c r="D173" s="123"/>
      <c r="E173" s="124"/>
      <c r="M173" s="105"/>
      <c r="N173" s="105"/>
      <c r="O173" s="105"/>
      <c r="P173" s="105"/>
      <c r="Q173" s="105"/>
    </row>
    <row r="174" spans="1:17" ht="19.5" customHeight="1">
      <c r="A174" s="122"/>
      <c r="B174" s="122"/>
      <c r="C174" s="122"/>
      <c r="D174" s="123"/>
      <c r="E174" s="124"/>
      <c r="M174" s="105"/>
      <c r="N174" s="105"/>
      <c r="O174" s="105"/>
      <c r="P174" s="105"/>
      <c r="Q174" s="105"/>
    </row>
    <row r="175" spans="1:17" ht="19.5" customHeight="1">
      <c r="A175" s="122"/>
      <c r="B175" s="122"/>
      <c r="C175" s="122"/>
      <c r="D175" s="123"/>
      <c r="E175" s="124"/>
      <c r="M175" s="105"/>
      <c r="N175" s="105"/>
      <c r="O175" s="105"/>
      <c r="P175" s="105"/>
      <c r="Q175" s="105"/>
    </row>
    <row r="176" spans="1:17" ht="19.5" customHeight="1">
      <c r="A176" s="122"/>
      <c r="B176" s="122"/>
      <c r="C176" s="122"/>
      <c r="D176" s="123"/>
      <c r="E176" s="124"/>
      <c r="M176" s="105"/>
      <c r="N176" s="105"/>
      <c r="O176" s="105"/>
      <c r="P176" s="105"/>
      <c r="Q176" s="105"/>
    </row>
    <row r="177" spans="1:17" ht="19.5" customHeight="1">
      <c r="A177" s="122"/>
      <c r="B177" s="122"/>
      <c r="C177" s="122"/>
      <c r="D177" s="123"/>
      <c r="E177" s="124"/>
      <c r="M177" s="105"/>
      <c r="N177" s="105"/>
      <c r="O177" s="105"/>
      <c r="P177" s="105"/>
      <c r="Q177" s="105"/>
    </row>
    <row r="178" spans="1:17" ht="19.5" customHeight="1">
      <c r="A178" s="122"/>
      <c r="B178" s="122"/>
      <c r="C178" s="122"/>
      <c r="D178" s="123"/>
      <c r="E178" s="124"/>
      <c r="M178" s="105"/>
      <c r="N178" s="105"/>
      <c r="O178" s="105"/>
      <c r="P178" s="105"/>
      <c r="Q178" s="105"/>
    </row>
    <row r="179" spans="1:17" ht="19.5" customHeight="1">
      <c r="A179" s="122"/>
      <c r="B179" s="122"/>
      <c r="C179" s="122"/>
      <c r="D179" s="123"/>
      <c r="E179" s="124"/>
      <c r="M179" s="105"/>
      <c r="N179" s="105"/>
      <c r="O179" s="105"/>
      <c r="P179" s="105"/>
      <c r="Q179" s="105"/>
    </row>
    <row r="180" spans="1:17" ht="19.5" customHeight="1">
      <c r="A180" s="122"/>
      <c r="B180" s="122"/>
      <c r="C180" s="122"/>
      <c r="D180" s="123"/>
      <c r="E180" s="124"/>
      <c r="M180" s="105"/>
      <c r="N180" s="105"/>
      <c r="O180" s="105"/>
      <c r="P180" s="105"/>
      <c r="Q180" s="105"/>
    </row>
    <row r="181" spans="1:17" ht="19.5" customHeight="1">
      <c r="A181" s="122"/>
      <c r="B181" s="122"/>
      <c r="C181" s="122"/>
      <c r="D181" s="123"/>
      <c r="E181" s="124"/>
      <c r="M181" s="105"/>
      <c r="N181" s="105"/>
      <c r="O181" s="105"/>
      <c r="P181" s="105"/>
      <c r="Q181" s="105"/>
    </row>
    <row r="182" spans="1:17" ht="19.5" customHeight="1">
      <c r="A182" s="122"/>
      <c r="B182" s="122"/>
      <c r="C182" s="122"/>
      <c r="D182" s="123"/>
      <c r="E182" s="124"/>
      <c r="M182" s="105"/>
      <c r="N182" s="105"/>
      <c r="O182" s="105"/>
      <c r="P182" s="105"/>
      <c r="Q182" s="105"/>
    </row>
    <row r="183" spans="1:17" ht="19.5" customHeight="1">
      <c r="A183" s="122"/>
      <c r="B183" s="122"/>
      <c r="C183" s="122"/>
      <c r="D183" s="123"/>
      <c r="E183" s="124"/>
      <c r="M183" s="105"/>
      <c r="N183" s="105"/>
      <c r="O183" s="105"/>
      <c r="P183" s="105"/>
      <c r="Q183" s="105"/>
    </row>
    <row r="184" spans="1:17" ht="19.5" customHeight="1">
      <c r="A184" s="122"/>
      <c r="B184" s="122"/>
      <c r="C184" s="122"/>
      <c r="D184" s="123"/>
      <c r="E184" s="124"/>
      <c r="M184" s="105"/>
      <c r="N184" s="105"/>
      <c r="O184" s="105"/>
      <c r="P184" s="105"/>
      <c r="Q184" s="105"/>
    </row>
    <row r="185" spans="1:17" ht="19.5" customHeight="1">
      <c r="A185" s="122"/>
      <c r="B185" s="122"/>
      <c r="C185" s="122"/>
      <c r="D185" s="123"/>
      <c r="E185" s="124"/>
      <c r="M185" s="105"/>
      <c r="N185" s="105"/>
      <c r="O185" s="105"/>
      <c r="P185" s="105"/>
      <c r="Q185" s="105"/>
    </row>
    <row r="186" spans="1:17" ht="19.5" customHeight="1">
      <c r="A186" s="122"/>
      <c r="B186" s="122"/>
      <c r="C186" s="122"/>
      <c r="D186" s="123"/>
      <c r="E186" s="124"/>
      <c r="M186" s="105"/>
      <c r="N186" s="105"/>
      <c r="O186" s="105"/>
      <c r="P186" s="105"/>
      <c r="Q186" s="105"/>
    </row>
    <row r="187" spans="1:17" ht="19.5" customHeight="1">
      <c r="A187" s="122"/>
      <c r="B187" s="122"/>
      <c r="C187" s="122"/>
      <c r="D187" s="123"/>
      <c r="E187" s="124"/>
      <c r="M187" s="105"/>
      <c r="N187" s="105"/>
      <c r="O187" s="105"/>
      <c r="P187" s="105"/>
      <c r="Q187" s="105"/>
    </row>
    <row r="188" spans="1:17" ht="19.5" customHeight="1">
      <c r="A188" s="122"/>
      <c r="B188" s="122"/>
      <c r="C188" s="122"/>
      <c r="D188" s="123"/>
      <c r="E188" s="124"/>
      <c r="M188" s="105"/>
      <c r="N188" s="105"/>
      <c r="O188" s="105"/>
      <c r="P188" s="105"/>
      <c r="Q188" s="105"/>
    </row>
    <row r="189" spans="1:17" ht="19.5" customHeight="1">
      <c r="A189" s="122"/>
      <c r="B189" s="122"/>
      <c r="C189" s="122"/>
      <c r="D189" s="123"/>
      <c r="E189" s="124"/>
      <c r="M189" s="105"/>
      <c r="N189" s="105"/>
      <c r="O189" s="105"/>
      <c r="P189" s="105"/>
      <c r="Q189" s="105"/>
    </row>
    <row r="190" spans="1:17" ht="19.5" customHeight="1">
      <c r="A190" s="122"/>
      <c r="B190" s="122"/>
      <c r="C190" s="122"/>
      <c r="D190" s="123"/>
      <c r="E190" s="124"/>
      <c r="M190" s="105"/>
      <c r="N190" s="105"/>
      <c r="O190" s="105"/>
      <c r="P190" s="105"/>
      <c r="Q190" s="105"/>
    </row>
    <row r="191" spans="1:17" ht="19.5" customHeight="1">
      <c r="A191" s="122"/>
      <c r="B191" s="122"/>
      <c r="C191" s="122"/>
      <c r="D191" s="123"/>
      <c r="E191" s="124"/>
      <c r="M191" s="105"/>
      <c r="N191" s="105"/>
      <c r="O191" s="105"/>
      <c r="P191" s="105"/>
      <c r="Q191" s="105"/>
    </row>
    <row r="192" spans="1:17" ht="19.5" customHeight="1">
      <c r="A192" s="122"/>
      <c r="B192" s="122"/>
      <c r="C192" s="122"/>
      <c r="D192" s="123"/>
      <c r="E192" s="124"/>
      <c r="M192" s="105"/>
      <c r="N192" s="105"/>
      <c r="O192" s="105"/>
      <c r="P192" s="105"/>
      <c r="Q192" s="105"/>
    </row>
    <row r="193" spans="1:17" ht="19.5" customHeight="1">
      <c r="A193" s="122"/>
      <c r="B193" s="122"/>
      <c r="C193" s="122"/>
      <c r="D193" s="123"/>
      <c r="E193" s="124"/>
      <c r="M193" s="105"/>
      <c r="N193" s="105"/>
      <c r="O193" s="105"/>
      <c r="P193" s="105"/>
      <c r="Q193" s="105"/>
    </row>
    <row r="194" spans="1:17" ht="19.5" customHeight="1">
      <c r="A194" s="122"/>
      <c r="B194" s="122"/>
      <c r="C194" s="122"/>
      <c r="D194" s="123"/>
      <c r="E194" s="124"/>
      <c r="M194" s="105"/>
      <c r="N194" s="105"/>
      <c r="O194" s="105"/>
      <c r="P194" s="105"/>
      <c r="Q194" s="105"/>
    </row>
    <row r="195" spans="1:17" ht="19.5" customHeight="1">
      <c r="A195" s="122"/>
      <c r="B195" s="122"/>
      <c r="C195" s="122"/>
      <c r="D195" s="123"/>
      <c r="E195" s="124"/>
      <c r="M195" s="105"/>
      <c r="N195" s="105"/>
      <c r="O195" s="105"/>
      <c r="P195" s="105"/>
      <c r="Q195" s="105"/>
    </row>
    <row r="196" spans="1:17" ht="19.5" customHeight="1">
      <c r="A196" s="122"/>
      <c r="B196" s="122"/>
      <c r="C196" s="122"/>
      <c r="D196" s="123"/>
      <c r="E196" s="124"/>
      <c r="M196" s="105"/>
      <c r="N196" s="105"/>
      <c r="O196" s="105"/>
      <c r="P196" s="105"/>
      <c r="Q196" s="105"/>
    </row>
    <row r="197" spans="1:17" ht="19.5" customHeight="1">
      <c r="A197" s="122"/>
      <c r="B197" s="122"/>
      <c r="C197" s="122"/>
      <c r="D197" s="123"/>
      <c r="E197" s="124"/>
      <c r="M197" s="105"/>
      <c r="N197" s="105"/>
      <c r="O197" s="105"/>
      <c r="P197" s="105"/>
      <c r="Q197" s="105"/>
    </row>
    <row r="198" spans="1:17" ht="19.5" customHeight="1">
      <c r="A198" s="122"/>
      <c r="B198" s="122"/>
      <c r="C198" s="122"/>
      <c r="D198" s="123"/>
      <c r="E198" s="124"/>
      <c r="M198" s="105"/>
      <c r="N198" s="105"/>
      <c r="O198" s="105"/>
      <c r="P198" s="105"/>
      <c r="Q198" s="105"/>
    </row>
    <row r="199" spans="1:17" ht="19.5" customHeight="1">
      <c r="A199" s="122"/>
      <c r="B199" s="122"/>
      <c r="C199" s="122"/>
      <c r="D199" s="123"/>
      <c r="E199" s="124"/>
      <c r="M199" s="105"/>
      <c r="N199" s="105"/>
      <c r="O199" s="105"/>
      <c r="P199" s="105"/>
      <c r="Q199" s="105"/>
    </row>
    <row r="200" spans="1:17" ht="19.5" customHeight="1">
      <c r="A200" s="122"/>
      <c r="B200" s="122"/>
      <c r="C200" s="122"/>
      <c r="D200" s="123"/>
      <c r="E200" s="124"/>
      <c r="M200" s="105"/>
      <c r="N200" s="105"/>
      <c r="O200" s="105"/>
      <c r="P200" s="105"/>
      <c r="Q200" s="105"/>
    </row>
    <row r="201" spans="1:17" ht="19.5" customHeight="1">
      <c r="A201" s="122"/>
      <c r="B201" s="122"/>
      <c r="C201" s="122"/>
      <c r="D201" s="123"/>
      <c r="E201" s="124"/>
      <c r="M201" s="105"/>
      <c r="N201" s="105"/>
      <c r="O201" s="105"/>
      <c r="P201" s="105"/>
      <c r="Q201" s="105"/>
    </row>
    <row r="202" spans="1:17" ht="19.5" customHeight="1">
      <c r="A202" s="122"/>
      <c r="B202" s="122"/>
      <c r="C202" s="122"/>
      <c r="D202" s="123"/>
      <c r="E202" s="124"/>
      <c r="M202" s="105"/>
      <c r="N202" s="105"/>
      <c r="O202" s="105"/>
      <c r="P202" s="105"/>
      <c r="Q202" s="105"/>
    </row>
    <row r="203" spans="1:17" ht="19.5" customHeight="1">
      <c r="A203" s="122"/>
      <c r="B203" s="122"/>
      <c r="C203" s="122"/>
      <c r="D203" s="123"/>
      <c r="E203" s="124"/>
      <c r="M203" s="105"/>
      <c r="N203" s="105"/>
      <c r="O203" s="105"/>
      <c r="P203" s="105"/>
      <c r="Q203" s="105"/>
    </row>
    <row r="204" spans="1:17" ht="19.5" customHeight="1">
      <c r="A204" s="122"/>
      <c r="B204" s="122"/>
      <c r="C204" s="122"/>
      <c r="D204" s="123"/>
      <c r="E204" s="124"/>
      <c r="M204" s="105"/>
      <c r="N204" s="105"/>
      <c r="O204" s="105"/>
      <c r="P204" s="105"/>
      <c r="Q204" s="105"/>
    </row>
    <row r="205" spans="1:17" ht="19.5" customHeight="1">
      <c r="A205" s="122"/>
      <c r="B205" s="122"/>
      <c r="C205" s="122"/>
      <c r="D205" s="123"/>
      <c r="E205" s="124"/>
      <c r="M205" s="105"/>
      <c r="N205" s="105"/>
      <c r="O205" s="105"/>
      <c r="P205" s="105"/>
      <c r="Q205" s="105"/>
    </row>
    <row r="206" spans="1:17" ht="19.5" customHeight="1">
      <c r="A206" s="122"/>
      <c r="B206" s="122"/>
      <c r="C206" s="122"/>
      <c r="D206" s="123"/>
      <c r="E206" s="124"/>
      <c r="M206" s="105"/>
      <c r="N206" s="105"/>
      <c r="O206" s="105"/>
      <c r="P206" s="105"/>
      <c r="Q206" s="105"/>
    </row>
    <row r="207" spans="1:17" ht="19.5" customHeight="1">
      <c r="A207" s="122"/>
      <c r="B207" s="122"/>
      <c r="C207" s="122"/>
      <c r="D207" s="123"/>
      <c r="E207" s="124"/>
      <c r="M207" s="105"/>
      <c r="N207" s="105"/>
      <c r="O207" s="105"/>
      <c r="P207" s="105"/>
      <c r="Q207" s="105"/>
    </row>
    <row r="208" spans="1:17" ht="19.5" customHeight="1">
      <c r="A208" s="122"/>
      <c r="B208" s="122"/>
      <c r="C208" s="122"/>
      <c r="D208" s="123"/>
      <c r="E208" s="124"/>
      <c r="M208" s="105"/>
      <c r="N208" s="105"/>
      <c r="O208" s="105"/>
      <c r="P208" s="105"/>
      <c r="Q208" s="105"/>
    </row>
    <row r="209" spans="1:17" ht="19.5" customHeight="1">
      <c r="A209" s="122"/>
      <c r="B209" s="122"/>
      <c r="C209" s="122"/>
      <c r="D209" s="123"/>
      <c r="E209" s="124"/>
      <c r="M209" s="105"/>
      <c r="N209" s="105"/>
      <c r="O209" s="105"/>
      <c r="P209" s="105"/>
      <c r="Q209" s="105"/>
    </row>
    <row r="210" spans="1:17" ht="19.5" customHeight="1">
      <c r="A210" s="122"/>
      <c r="B210" s="122"/>
      <c r="C210" s="122"/>
      <c r="D210" s="123"/>
      <c r="E210" s="124"/>
      <c r="M210" s="105"/>
      <c r="N210" s="105"/>
      <c r="O210" s="105"/>
      <c r="P210" s="105"/>
      <c r="Q210" s="105"/>
    </row>
    <row r="211" spans="1:17" ht="19.5" customHeight="1">
      <c r="A211" s="122"/>
      <c r="B211" s="122"/>
      <c r="C211" s="122"/>
      <c r="D211" s="123"/>
      <c r="E211" s="124"/>
      <c r="M211" s="105"/>
      <c r="N211" s="105"/>
      <c r="O211" s="105"/>
      <c r="P211" s="105"/>
      <c r="Q211" s="105"/>
    </row>
    <row r="212" spans="1:17" ht="19.5" customHeight="1">
      <c r="A212" s="122"/>
      <c r="B212" s="122"/>
      <c r="C212" s="122"/>
      <c r="D212" s="123"/>
      <c r="E212" s="124"/>
      <c r="M212" s="105"/>
      <c r="N212" s="105"/>
      <c r="O212" s="105"/>
      <c r="P212" s="105"/>
      <c r="Q212" s="105"/>
    </row>
    <row r="213" spans="1:17" ht="19.5" customHeight="1">
      <c r="A213" s="122"/>
      <c r="B213" s="122"/>
      <c r="C213" s="122"/>
      <c r="D213" s="123"/>
      <c r="E213" s="124"/>
      <c r="M213" s="105"/>
      <c r="N213" s="105"/>
      <c r="O213" s="105"/>
      <c r="P213" s="105"/>
      <c r="Q213" s="105"/>
    </row>
    <row r="214" spans="1:17" ht="19.5" customHeight="1">
      <c r="A214" s="122"/>
      <c r="B214" s="122"/>
      <c r="C214" s="122"/>
      <c r="D214" s="123"/>
      <c r="E214" s="124"/>
      <c r="M214" s="105"/>
      <c r="N214" s="105"/>
      <c r="O214" s="105"/>
      <c r="P214" s="105"/>
      <c r="Q214" s="105"/>
    </row>
    <row r="215" spans="1:17" ht="19.5" customHeight="1">
      <c r="A215" s="122"/>
      <c r="B215" s="122"/>
      <c r="C215" s="122"/>
      <c r="D215" s="123"/>
      <c r="E215" s="124"/>
      <c r="M215" s="105"/>
      <c r="N215" s="105"/>
      <c r="O215" s="105"/>
      <c r="P215" s="105"/>
      <c r="Q215" s="105"/>
    </row>
    <row r="216" spans="1:17" ht="19.5" customHeight="1">
      <c r="A216" s="122"/>
      <c r="B216" s="122"/>
      <c r="C216" s="122"/>
      <c r="D216" s="123"/>
      <c r="E216" s="124"/>
      <c r="M216" s="105"/>
      <c r="N216" s="105"/>
      <c r="O216" s="105"/>
      <c r="P216" s="105"/>
      <c r="Q216" s="105"/>
    </row>
    <row r="217" spans="1:17" ht="19.5" customHeight="1">
      <c r="A217" s="122"/>
      <c r="B217" s="122"/>
      <c r="C217" s="122"/>
      <c r="D217" s="123"/>
      <c r="E217" s="124"/>
      <c r="M217" s="105"/>
      <c r="N217" s="105"/>
      <c r="O217" s="105"/>
      <c r="P217" s="105"/>
      <c r="Q217" s="105"/>
    </row>
    <row r="218" spans="1:17" ht="19.5" customHeight="1">
      <c r="A218" s="122"/>
      <c r="B218" s="122"/>
      <c r="C218" s="122"/>
      <c r="D218" s="123"/>
      <c r="E218" s="124"/>
      <c r="M218" s="105"/>
      <c r="N218" s="105"/>
      <c r="O218" s="105"/>
      <c r="P218" s="105"/>
      <c r="Q218" s="105"/>
    </row>
    <row r="219" spans="1:17" ht="19.5" customHeight="1">
      <c r="A219" s="122"/>
      <c r="B219" s="122"/>
      <c r="C219" s="122"/>
      <c r="D219" s="123"/>
      <c r="E219" s="124"/>
      <c r="M219" s="105"/>
      <c r="N219" s="105"/>
      <c r="O219" s="105"/>
      <c r="P219" s="105"/>
      <c r="Q219" s="105"/>
    </row>
    <row r="220" spans="1:17" ht="19.5" customHeight="1">
      <c r="A220" s="122"/>
      <c r="B220" s="122"/>
      <c r="C220" s="122"/>
      <c r="D220" s="123"/>
      <c r="E220" s="124"/>
      <c r="M220" s="117"/>
      <c r="N220" s="117"/>
      <c r="O220" s="117"/>
      <c r="P220" s="117"/>
      <c r="Q220" s="117"/>
    </row>
    <row r="221" spans="1:5" ht="19.5" customHeight="1">
      <c r="A221" s="122"/>
      <c r="B221" s="122"/>
      <c r="C221" s="122"/>
      <c r="D221" s="123"/>
      <c r="E221" s="124"/>
    </row>
    <row r="222" spans="1:17" s="51" customFormat="1" ht="19.5" customHeight="1">
      <c r="A222" s="122"/>
      <c r="B222" s="122"/>
      <c r="C222" s="122"/>
      <c r="D222" s="122"/>
      <c r="E222" s="125"/>
      <c r="M222" s="82" t="s">
        <v>0</v>
      </c>
      <c r="N222" s="82" t="s">
        <v>1</v>
      </c>
      <c r="O222" s="82" t="s">
        <v>21</v>
      </c>
      <c r="P222" s="82" t="s">
        <v>2</v>
      </c>
      <c r="Q222" s="82" t="s">
        <v>22</v>
      </c>
    </row>
    <row r="223" spans="1:17" s="51" customFormat="1" ht="19.5" customHeight="1">
      <c r="A223" s="122"/>
      <c r="B223" s="122"/>
      <c r="C223" s="122"/>
      <c r="D223" s="122"/>
      <c r="E223" s="125"/>
      <c r="M223" s="82">
        <v>1</v>
      </c>
      <c r="N223" s="82">
        <v>2</v>
      </c>
      <c r="O223" s="82">
        <v>3</v>
      </c>
      <c r="P223" s="82">
        <v>4</v>
      </c>
      <c r="Q223" s="82">
        <v>5</v>
      </c>
    </row>
    <row r="224" spans="1:17" ht="19.5" customHeight="1">
      <c r="A224" s="122"/>
      <c r="B224" s="122"/>
      <c r="C224" s="122"/>
      <c r="D224" s="123"/>
      <c r="E224" s="124"/>
      <c r="M224" s="126"/>
      <c r="N224" s="126"/>
      <c r="O224" s="126"/>
      <c r="P224" s="126"/>
      <c r="Q224" s="126"/>
    </row>
    <row r="225" spans="1:17" ht="19.5" customHeight="1">
      <c r="A225" s="122"/>
      <c r="B225" s="122"/>
      <c r="C225" s="122"/>
      <c r="D225" s="123"/>
      <c r="E225" s="124"/>
      <c r="M225" s="105"/>
      <c r="N225" s="105"/>
      <c r="O225" s="105"/>
      <c r="P225" s="105"/>
      <c r="Q225" s="105"/>
    </row>
    <row r="226" spans="1:17" ht="19.5" customHeight="1">
      <c r="A226" s="122"/>
      <c r="B226" s="122"/>
      <c r="C226" s="122"/>
      <c r="D226" s="123"/>
      <c r="E226" s="124"/>
      <c r="M226" s="105"/>
      <c r="N226" s="105"/>
      <c r="O226" s="105"/>
      <c r="P226" s="105"/>
      <c r="Q226" s="105"/>
    </row>
    <row r="227" spans="1:17" ht="19.5" customHeight="1">
      <c r="A227" s="122"/>
      <c r="B227" s="122"/>
      <c r="C227" s="122"/>
      <c r="D227" s="123"/>
      <c r="E227" s="124"/>
      <c r="M227" s="105"/>
      <c r="N227" s="105"/>
      <c r="O227" s="105"/>
      <c r="P227" s="105"/>
      <c r="Q227" s="105"/>
    </row>
    <row r="228" spans="1:17" ht="19.5" customHeight="1">
      <c r="A228" s="122"/>
      <c r="B228" s="122"/>
      <c r="C228" s="122"/>
      <c r="D228" s="123"/>
      <c r="E228" s="124"/>
      <c r="M228" s="105"/>
      <c r="N228" s="105"/>
      <c r="O228" s="105"/>
      <c r="P228" s="105"/>
      <c r="Q228" s="105"/>
    </row>
    <row r="229" spans="1:17" ht="19.5" customHeight="1">
      <c r="A229" s="122"/>
      <c r="B229" s="122"/>
      <c r="C229" s="122"/>
      <c r="D229" s="123"/>
      <c r="E229" s="124"/>
      <c r="M229" s="105"/>
      <c r="N229" s="105"/>
      <c r="O229" s="105"/>
      <c r="P229" s="105"/>
      <c r="Q229" s="105"/>
    </row>
    <row r="230" spans="1:17" ht="19.5" customHeight="1">
      <c r="A230" s="122"/>
      <c r="B230" s="122"/>
      <c r="C230" s="122"/>
      <c r="D230" s="123"/>
      <c r="E230" s="124"/>
      <c r="M230" s="105"/>
      <c r="N230" s="105"/>
      <c r="O230" s="105"/>
      <c r="P230" s="105"/>
      <c r="Q230" s="105"/>
    </row>
    <row r="231" spans="1:17" ht="19.5" customHeight="1">
      <c r="A231" s="122"/>
      <c r="B231" s="122"/>
      <c r="C231" s="122"/>
      <c r="D231" s="123"/>
      <c r="E231" s="124"/>
      <c r="M231" s="105"/>
      <c r="N231" s="105"/>
      <c r="O231" s="105"/>
      <c r="P231" s="105"/>
      <c r="Q231" s="105"/>
    </row>
    <row r="232" spans="1:17" ht="19.5" customHeight="1">
      <c r="A232" s="122"/>
      <c r="B232" s="122"/>
      <c r="C232" s="122"/>
      <c r="D232" s="123"/>
      <c r="E232" s="124"/>
      <c r="M232" s="105"/>
      <c r="N232" s="105"/>
      <c r="O232" s="105"/>
      <c r="P232" s="105"/>
      <c r="Q232" s="105"/>
    </row>
    <row r="233" spans="1:17" ht="19.5" customHeight="1">
      <c r="A233" s="122"/>
      <c r="B233" s="122"/>
      <c r="C233" s="122"/>
      <c r="D233" s="123"/>
      <c r="E233" s="124"/>
      <c r="M233" s="105"/>
      <c r="N233" s="105"/>
      <c r="O233" s="105"/>
      <c r="P233" s="105"/>
      <c r="Q233" s="105"/>
    </row>
    <row r="234" spans="1:17" ht="19.5" customHeight="1">
      <c r="A234" s="122"/>
      <c r="B234" s="122"/>
      <c r="C234" s="122"/>
      <c r="D234" s="123"/>
      <c r="E234" s="124"/>
      <c r="M234" s="105"/>
      <c r="N234" s="105"/>
      <c r="O234" s="105"/>
      <c r="P234" s="105"/>
      <c r="Q234" s="105"/>
    </row>
    <row r="235" spans="1:17" ht="19.5" customHeight="1">
      <c r="A235" s="122"/>
      <c r="B235" s="122"/>
      <c r="C235" s="122"/>
      <c r="D235" s="123"/>
      <c r="E235" s="124"/>
      <c r="M235" s="105"/>
      <c r="N235" s="105"/>
      <c r="O235" s="105"/>
      <c r="P235" s="105"/>
      <c r="Q235" s="105"/>
    </row>
    <row r="236" spans="1:17" ht="19.5" customHeight="1">
      <c r="A236" s="122"/>
      <c r="B236" s="122"/>
      <c r="C236" s="122"/>
      <c r="D236" s="123"/>
      <c r="E236" s="124"/>
      <c r="M236" s="105"/>
      <c r="N236" s="105"/>
      <c r="O236" s="105"/>
      <c r="P236" s="105"/>
      <c r="Q236" s="105"/>
    </row>
    <row r="237" spans="1:17" ht="19.5" customHeight="1">
      <c r="A237" s="122"/>
      <c r="B237" s="122"/>
      <c r="C237" s="122"/>
      <c r="D237" s="123"/>
      <c r="E237" s="124"/>
      <c r="M237" s="105"/>
      <c r="N237" s="105"/>
      <c r="O237" s="105"/>
      <c r="P237" s="105"/>
      <c r="Q237" s="105"/>
    </row>
    <row r="238" spans="1:17" ht="19.5" customHeight="1">
      <c r="A238" s="122"/>
      <c r="B238" s="122"/>
      <c r="C238" s="122"/>
      <c r="D238" s="123"/>
      <c r="E238" s="124"/>
      <c r="M238" s="105"/>
      <c r="N238" s="105"/>
      <c r="O238" s="105"/>
      <c r="P238" s="105"/>
      <c r="Q238" s="105"/>
    </row>
    <row r="239" spans="1:17" ht="19.5" customHeight="1">
      <c r="A239" s="122"/>
      <c r="B239" s="122"/>
      <c r="C239" s="122"/>
      <c r="D239" s="123"/>
      <c r="E239" s="124"/>
      <c r="M239" s="105"/>
      <c r="N239" s="105"/>
      <c r="O239" s="105"/>
      <c r="P239" s="105"/>
      <c r="Q239" s="105"/>
    </row>
    <row r="240" spans="1:17" ht="19.5" customHeight="1">
      <c r="A240" s="122"/>
      <c r="B240" s="122"/>
      <c r="C240" s="122"/>
      <c r="D240" s="123"/>
      <c r="E240" s="124"/>
      <c r="M240" s="105"/>
      <c r="N240" s="105"/>
      <c r="O240" s="105"/>
      <c r="P240" s="105"/>
      <c r="Q240" s="105"/>
    </row>
    <row r="241" spans="1:17" ht="19.5" customHeight="1">
      <c r="A241" s="122"/>
      <c r="B241" s="122"/>
      <c r="C241" s="122"/>
      <c r="D241" s="123"/>
      <c r="E241" s="124"/>
      <c r="M241" s="105"/>
      <c r="N241" s="105"/>
      <c r="O241" s="105"/>
      <c r="P241" s="105"/>
      <c r="Q241" s="105"/>
    </row>
    <row r="242" spans="1:17" ht="19.5" customHeight="1">
      <c r="A242" s="122"/>
      <c r="B242" s="122"/>
      <c r="C242" s="122"/>
      <c r="D242" s="123"/>
      <c r="E242" s="124"/>
      <c r="M242" s="105"/>
      <c r="N242" s="105"/>
      <c r="O242" s="105"/>
      <c r="P242" s="105"/>
      <c r="Q242" s="105"/>
    </row>
    <row r="243" spans="1:17" ht="19.5" customHeight="1">
      <c r="A243" s="122"/>
      <c r="B243" s="122"/>
      <c r="C243" s="122"/>
      <c r="D243" s="123"/>
      <c r="E243" s="124"/>
      <c r="M243" s="105"/>
      <c r="N243" s="105"/>
      <c r="O243" s="105"/>
      <c r="P243" s="105"/>
      <c r="Q243" s="105"/>
    </row>
    <row r="244" spans="1:17" ht="19.5" customHeight="1">
      <c r="A244" s="122"/>
      <c r="B244" s="122"/>
      <c r="C244" s="122"/>
      <c r="D244" s="123"/>
      <c r="E244" s="124"/>
      <c r="M244" s="105"/>
      <c r="N244" s="105"/>
      <c r="O244" s="105"/>
      <c r="P244" s="105"/>
      <c r="Q244" s="105"/>
    </row>
    <row r="245" spans="1:17" ht="19.5" customHeight="1">
      <c r="A245" s="122"/>
      <c r="B245" s="122"/>
      <c r="C245" s="122"/>
      <c r="D245" s="123"/>
      <c r="E245" s="124"/>
      <c r="M245" s="105"/>
      <c r="N245" s="105"/>
      <c r="O245" s="105"/>
      <c r="P245" s="105"/>
      <c r="Q245" s="105"/>
    </row>
    <row r="246" spans="1:17" ht="19.5" customHeight="1">
      <c r="A246" s="122"/>
      <c r="B246" s="122"/>
      <c r="C246" s="122"/>
      <c r="D246" s="123"/>
      <c r="E246" s="124"/>
      <c r="M246" s="105"/>
      <c r="N246" s="105"/>
      <c r="O246" s="105"/>
      <c r="P246" s="105"/>
      <c r="Q246" s="105"/>
    </row>
    <row r="247" spans="1:17" ht="19.5" customHeight="1">
      <c r="A247" s="122"/>
      <c r="B247" s="122"/>
      <c r="C247" s="122"/>
      <c r="D247" s="123"/>
      <c r="E247" s="124"/>
      <c r="M247" s="105"/>
      <c r="N247" s="105"/>
      <c r="O247" s="105"/>
      <c r="P247" s="105"/>
      <c r="Q247" s="105"/>
    </row>
    <row r="248" spans="1:17" ht="19.5" customHeight="1">
      <c r="A248" s="122"/>
      <c r="B248" s="122"/>
      <c r="C248" s="122"/>
      <c r="D248" s="123"/>
      <c r="E248" s="124"/>
      <c r="M248" s="105"/>
      <c r="N248" s="105"/>
      <c r="O248" s="105"/>
      <c r="P248" s="105"/>
      <c r="Q248" s="105"/>
    </row>
    <row r="249" spans="1:17" ht="19.5" customHeight="1">
      <c r="A249" s="122"/>
      <c r="B249" s="122"/>
      <c r="C249" s="122"/>
      <c r="D249" s="123"/>
      <c r="E249" s="124"/>
      <c r="M249" s="105"/>
      <c r="N249" s="105"/>
      <c r="O249" s="105"/>
      <c r="P249" s="105"/>
      <c r="Q249" s="105"/>
    </row>
    <row r="250" spans="1:17" ht="19.5" customHeight="1">
      <c r="A250" s="122"/>
      <c r="B250" s="122"/>
      <c r="C250" s="122"/>
      <c r="D250" s="123"/>
      <c r="E250" s="124"/>
      <c r="M250" s="105"/>
      <c r="N250" s="105"/>
      <c r="O250" s="105"/>
      <c r="P250" s="105"/>
      <c r="Q250" s="105"/>
    </row>
    <row r="251" spans="1:17" ht="19.5" customHeight="1">
      <c r="A251" s="122"/>
      <c r="B251" s="122"/>
      <c r="C251" s="122"/>
      <c r="D251" s="123"/>
      <c r="E251" s="124"/>
      <c r="M251" s="105"/>
      <c r="N251" s="105"/>
      <c r="O251" s="105"/>
      <c r="P251" s="105"/>
      <c r="Q251" s="105"/>
    </row>
    <row r="252" spans="1:17" ht="19.5" customHeight="1">
      <c r="A252" s="122"/>
      <c r="B252" s="122"/>
      <c r="C252" s="122"/>
      <c r="D252" s="123"/>
      <c r="E252" s="124"/>
      <c r="M252" s="105"/>
      <c r="N252" s="105"/>
      <c r="O252" s="105"/>
      <c r="P252" s="105"/>
      <c r="Q252" s="105"/>
    </row>
    <row r="253" spans="1:17" ht="19.5" customHeight="1">
      <c r="A253" s="122"/>
      <c r="B253" s="122"/>
      <c r="C253" s="122"/>
      <c r="D253" s="123"/>
      <c r="E253" s="124"/>
      <c r="M253" s="105"/>
      <c r="N253" s="105"/>
      <c r="O253" s="105"/>
      <c r="P253" s="105"/>
      <c r="Q253" s="105"/>
    </row>
    <row r="254" spans="1:17" ht="19.5" customHeight="1">
      <c r="A254" s="122"/>
      <c r="B254" s="122"/>
      <c r="C254" s="122"/>
      <c r="D254" s="123"/>
      <c r="E254" s="124"/>
      <c r="M254" s="105"/>
      <c r="N254" s="105"/>
      <c r="O254" s="105"/>
      <c r="P254" s="105"/>
      <c r="Q254" s="105"/>
    </row>
    <row r="255" spans="1:17" ht="19.5" customHeight="1">
      <c r="A255" s="122"/>
      <c r="B255" s="122"/>
      <c r="C255" s="122"/>
      <c r="D255" s="123"/>
      <c r="E255" s="124"/>
      <c r="M255" s="105"/>
      <c r="N255" s="105"/>
      <c r="O255" s="105"/>
      <c r="P255" s="105"/>
      <c r="Q255" s="105"/>
    </row>
    <row r="256" spans="1:17" ht="19.5" customHeight="1">
      <c r="A256" s="122"/>
      <c r="B256" s="122"/>
      <c r="C256" s="122"/>
      <c r="D256" s="123"/>
      <c r="E256" s="124"/>
      <c r="M256" s="105"/>
      <c r="N256" s="105"/>
      <c r="O256" s="105"/>
      <c r="P256" s="105"/>
      <c r="Q256" s="105"/>
    </row>
    <row r="257" spans="1:17" ht="19.5" customHeight="1">
      <c r="A257" s="122"/>
      <c r="B257" s="122"/>
      <c r="C257" s="122"/>
      <c r="D257" s="123"/>
      <c r="E257" s="124"/>
      <c r="M257" s="105"/>
      <c r="N257" s="105"/>
      <c r="O257" s="105"/>
      <c r="P257" s="105"/>
      <c r="Q257" s="105"/>
    </row>
    <row r="258" spans="1:17" ht="19.5" customHeight="1">
      <c r="A258" s="122"/>
      <c r="B258" s="122"/>
      <c r="C258" s="122"/>
      <c r="D258" s="123"/>
      <c r="E258" s="124"/>
      <c r="M258" s="105"/>
      <c r="N258" s="105"/>
      <c r="O258" s="105"/>
      <c r="P258" s="105"/>
      <c r="Q258" s="105"/>
    </row>
    <row r="259" spans="1:17" ht="19.5" customHeight="1">
      <c r="A259" s="122"/>
      <c r="B259" s="122"/>
      <c r="C259" s="122"/>
      <c r="D259" s="123"/>
      <c r="E259" s="124"/>
      <c r="M259" s="105"/>
      <c r="N259" s="105"/>
      <c r="O259" s="105"/>
      <c r="P259" s="105"/>
      <c r="Q259" s="105"/>
    </row>
    <row r="260" spans="1:17" ht="19.5" customHeight="1">
      <c r="A260" s="122"/>
      <c r="B260" s="122"/>
      <c r="C260" s="122"/>
      <c r="D260" s="123"/>
      <c r="E260" s="124"/>
      <c r="M260" s="105"/>
      <c r="N260" s="105"/>
      <c r="O260" s="105"/>
      <c r="P260" s="105"/>
      <c r="Q260" s="105"/>
    </row>
    <row r="261" spans="1:17" ht="19.5" customHeight="1">
      <c r="A261" s="122"/>
      <c r="B261" s="122"/>
      <c r="C261" s="122"/>
      <c r="D261" s="123"/>
      <c r="E261" s="124"/>
      <c r="M261" s="105"/>
      <c r="N261" s="105"/>
      <c r="O261" s="105"/>
      <c r="P261" s="105"/>
      <c r="Q261" s="105"/>
    </row>
    <row r="262" spans="1:17" ht="19.5" customHeight="1">
      <c r="A262" s="122"/>
      <c r="B262" s="122"/>
      <c r="C262" s="122"/>
      <c r="D262" s="123"/>
      <c r="E262" s="124"/>
      <c r="M262" s="105"/>
      <c r="N262" s="105"/>
      <c r="O262" s="105"/>
      <c r="P262" s="105"/>
      <c r="Q262" s="105"/>
    </row>
    <row r="263" spans="1:17" ht="19.5" customHeight="1">
      <c r="A263" s="122"/>
      <c r="B263" s="122"/>
      <c r="C263" s="122"/>
      <c r="D263" s="123"/>
      <c r="E263" s="124"/>
      <c r="M263" s="105"/>
      <c r="N263" s="105"/>
      <c r="O263" s="105"/>
      <c r="P263" s="105"/>
      <c r="Q263" s="105"/>
    </row>
    <row r="264" spans="1:17" ht="19.5" customHeight="1">
      <c r="A264" s="122"/>
      <c r="B264" s="122"/>
      <c r="C264" s="122"/>
      <c r="D264" s="123"/>
      <c r="E264" s="124"/>
      <c r="M264" s="105"/>
      <c r="N264" s="105"/>
      <c r="O264" s="105"/>
      <c r="P264" s="105"/>
      <c r="Q264" s="105"/>
    </row>
    <row r="265" spans="1:17" ht="19.5" customHeight="1">
      <c r="A265" s="122"/>
      <c r="B265" s="122"/>
      <c r="C265" s="122"/>
      <c r="D265" s="123"/>
      <c r="E265" s="124"/>
      <c r="M265" s="105"/>
      <c r="N265" s="105"/>
      <c r="O265" s="105"/>
      <c r="P265" s="105"/>
      <c r="Q265" s="105"/>
    </row>
    <row r="266" spans="1:17" ht="19.5" customHeight="1">
      <c r="A266" s="122"/>
      <c r="B266" s="122"/>
      <c r="C266" s="122"/>
      <c r="D266" s="123"/>
      <c r="E266" s="124"/>
      <c r="M266" s="105"/>
      <c r="N266" s="105"/>
      <c r="O266" s="105"/>
      <c r="P266" s="105"/>
      <c r="Q266" s="105"/>
    </row>
    <row r="267" spans="1:17" ht="19.5" customHeight="1">
      <c r="A267" s="122"/>
      <c r="B267" s="122"/>
      <c r="C267" s="122"/>
      <c r="D267" s="123"/>
      <c r="E267" s="124"/>
      <c r="M267" s="105"/>
      <c r="N267" s="105"/>
      <c r="O267" s="105"/>
      <c r="P267" s="105"/>
      <c r="Q267" s="105"/>
    </row>
    <row r="268" spans="1:17" ht="19.5" customHeight="1">
      <c r="A268" s="122"/>
      <c r="B268" s="122"/>
      <c r="C268" s="122"/>
      <c r="D268" s="123"/>
      <c r="E268" s="124"/>
      <c r="M268" s="105"/>
      <c r="N268" s="105"/>
      <c r="O268" s="105"/>
      <c r="P268" s="105"/>
      <c r="Q268" s="105"/>
    </row>
    <row r="269" spans="1:17" ht="19.5" customHeight="1">
      <c r="A269" s="122"/>
      <c r="B269" s="122"/>
      <c r="C269" s="122"/>
      <c r="D269" s="123"/>
      <c r="E269" s="124"/>
      <c r="M269" s="105"/>
      <c r="N269" s="105"/>
      <c r="O269" s="105"/>
      <c r="P269" s="105"/>
      <c r="Q269" s="105"/>
    </row>
    <row r="270" spans="1:17" ht="19.5" customHeight="1">
      <c r="A270" s="122"/>
      <c r="B270" s="122"/>
      <c r="C270" s="122"/>
      <c r="D270" s="123"/>
      <c r="E270" s="124"/>
      <c r="M270" s="105"/>
      <c r="N270" s="105"/>
      <c r="O270" s="105"/>
      <c r="P270" s="105"/>
      <c r="Q270" s="105"/>
    </row>
    <row r="271" spans="1:17" ht="19.5" customHeight="1">
      <c r="A271" s="122"/>
      <c r="B271" s="122"/>
      <c r="C271" s="122"/>
      <c r="D271" s="123"/>
      <c r="E271" s="124"/>
      <c r="M271" s="105"/>
      <c r="N271" s="105"/>
      <c r="O271" s="105"/>
      <c r="P271" s="105"/>
      <c r="Q271" s="105"/>
    </row>
    <row r="272" spans="1:17" ht="19.5" customHeight="1">
      <c r="A272" s="122"/>
      <c r="B272" s="122"/>
      <c r="C272" s="122"/>
      <c r="D272" s="123"/>
      <c r="E272" s="124"/>
      <c r="M272" s="105"/>
      <c r="N272" s="105"/>
      <c r="O272" s="105"/>
      <c r="P272" s="105"/>
      <c r="Q272" s="105"/>
    </row>
    <row r="273" spans="1:17" ht="19.5" customHeight="1">
      <c r="A273" s="122"/>
      <c r="B273" s="122"/>
      <c r="C273" s="122"/>
      <c r="D273" s="123"/>
      <c r="E273" s="124"/>
      <c r="M273" s="105"/>
      <c r="N273" s="105"/>
      <c r="O273" s="105"/>
      <c r="P273" s="105"/>
      <c r="Q273" s="105"/>
    </row>
    <row r="274" spans="1:17" ht="19.5" customHeight="1">
      <c r="A274" s="122"/>
      <c r="B274" s="122"/>
      <c r="C274" s="122"/>
      <c r="D274" s="123"/>
      <c r="E274" s="124"/>
      <c r="M274" s="105"/>
      <c r="N274" s="105"/>
      <c r="O274" s="105"/>
      <c r="P274" s="105"/>
      <c r="Q274" s="105"/>
    </row>
    <row r="275" spans="1:17" ht="19.5" customHeight="1">
      <c r="A275" s="122"/>
      <c r="B275" s="122"/>
      <c r="C275" s="122"/>
      <c r="D275" s="123"/>
      <c r="E275" s="124"/>
      <c r="M275" s="105"/>
      <c r="N275" s="105"/>
      <c r="O275" s="105"/>
      <c r="P275" s="105"/>
      <c r="Q275" s="105"/>
    </row>
    <row r="276" spans="1:17" ht="19.5" customHeight="1">
      <c r="A276" s="122"/>
      <c r="B276" s="122"/>
      <c r="C276" s="122"/>
      <c r="D276" s="123"/>
      <c r="E276" s="124"/>
      <c r="M276" s="117"/>
      <c r="N276" s="117"/>
      <c r="O276" s="117"/>
      <c r="P276" s="117"/>
      <c r="Q276" s="117"/>
    </row>
    <row r="277" spans="1:5" ht="19.5" customHeight="1">
      <c r="A277" s="122"/>
      <c r="B277" s="122"/>
      <c r="C277" s="122"/>
      <c r="D277" s="123"/>
      <c r="E277" s="124"/>
    </row>
    <row r="278" spans="1:5" ht="19.5" customHeight="1">
      <c r="A278" s="122"/>
      <c r="B278" s="122"/>
      <c r="C278" s="122"/>
      <c r="D278" s="123"/>
      <c r="E278" s="124"/>
    </row>
    <row r="279" spans="1:5" ht="19.5" customHeight="1">
      <c r="A279" s="122"/>
      <c r="B279" s="122"/>
      <c r="C279" s="122"/>
      <c r="D279" s="123"/>
      <c r="E279" s="124"/>
    </row>
    <row r="280" spans="1:5" ht="19.5" customHeight="1">
      <c r="A280" s="122"/>
      <c r="B280" s="122"/>
      <c r="C280" s="122"/>
      <c r="D280" s="123"/>
      <c r="E280" s="124"/>
    </row>
    <row r="281" spans="1:5" ht="19.5" customHeight="1">
      <c r="A281" s="122"/>
      <c r="B281" s="122"/>
      <c r="C281" s="122"/>
      <c r="D281" s="123"/>
      <c r="E281" s="124"/>
    </row>
    <row r="282" spans="1:5" ht="19.5" customHeight="1">
      <c r="A282" s="122"/>
      <c r="B282" s="122"/>
      <c r="C282" s="122"/>
      <c r="D282" s="123"/>
      <c r="E282" s="124"/>
    </row>
    <row r="283" spans="1:5" ht="19.5" customHeight="1">
      <c r="A283" s="122"/>
      <c r="B283" s="122"/>
      <c r="C283" s="122"/>
      <c r="D283" s="123"/>
      <c r="E283" s="124"/>
    </row>
    <row r="284" spans="1:5" ht="19.5" customHeight="1">
      <c r="A284" s="122"/>
      <c r="B284" s="122"/>
      <c r="C284" s="122"/>
      <c r="D284" s="123"/>
      <c r="E284" s="124"/>
    </row>
    <row r="285" spans="1:5" ht="19.5" customHeight="1">
      <c r="A285" s="122"/>
      <c r="B285" s="122"/>
      <c r="C285" s="122"/>
      <c r="D285" s="123"/>
      <c r="E285" s="124"/>
    </row>
    <row r="286" spans="1:5" ht="19.5" customHeight="1">
      <c r="A286" s="122"/>
      <c r="B286" s="122"/>
      <c r="C286" s="122"/>
      <c r="D286" s="123"/>
      <c r="E286" s="124"/>
    </row>
    <row r="287" spans="1:5" ht="19.5" customHeight="1">
      <c r="A287" s="122"/>
      <c r="B287" s="122"/>
      <c r="C287" s="122"/>
      <c r="D287" s="123"/>
      <c r="E287" s="124"/>
    </row>
    <row r="288" spans="1:5" ht="19.5" customHeight="1">
      <c r="A288" s="122"/>
      <c r="B288" s="122"/>
      <c r="C288" s="122"/>
      <c r="D288" s="123"/>
      <c r="E288" s="124"/>
    </row>
    <row r="289" spans="1:5" ht="19.5" customHeight="1">
      <c r="A289" s="122"/>
      <c r="B289" s="122"/>
      <c r="C289" s="122"/>
      <c r="D289" s="123"/>
      <c r="E289" s="124"/>
    </row>
    <row r="290" spans="1:5" ht="19.5" customHeight="1">
      <c r="A290" s="122"/>
      <c r="B290" s="122"/>
      <c r="C290" s="122"/>
      <c r="D290" s="123"/>
      <c r="E290" s="124"/>
    </row>
    <row r="291" spans="1:5" ht="19.5" customHeight="1">
      <c r="A291" s="122"/>
      <c r="B291" s="122"/>
      <c r="C291" s="122"/>
      <c r="D291" s="123"/>
      <c r="E291" s="124"/>
    </row>
    <row r="292" spans="1:5" ht="19.5" customHeight="1">
      <c r="A292" s="122"/>
      <c r="B292" s="122"/>
      <c r="C292" s="122"/>
      <c r="D292" s="123"/>
      <c r="E292" s="124"/>
    </row>
    <row r="293" spans="1:5" ht="19.5" customHeight="1">
      <c r="A293" s="122"/>
      <c r="B293" s="122"/>
      <c r="C293" s="122"/>
      <c r="D293" s="123"/>
      <c r="E293" s="124"/>
    </row>
    <row r="294" spans="1:5" ht="19.5" customHeight="1">
      <c r="A294" s="122"/>
      <c r="B294" s="122"/>
      <c r="C294" s="122"/>
      <c r="D294" s="123"/>
      <c r="E294" s="124"/>
    </row>
    <row r="295" spans="1:5" ht="19.5" customHeight="1">
      <c r="A295" s="122"/>
      <c r="B295" s="122"/>
      <c r="C295" s="122"/>
      <c r="D295" s="123"/>
      <c r="E295" s="124"/>
    </row>
    <row r="296" spans="1:5" ht="19.5" customHeight="1">
      <c r="A296" s="122"/>
      <c r="B296" s="122"/>
      <c r="C296" s="122"/>
      <c r="D296" s="123"/>
      <c r="E296" s="124"/>
    </row>
    <row r="297" spans="1:5" ht="19.5" customHeight="1">
      <c r="A297" s="122"/>
      <c r="B297" s="122"/>
      <c r="C297" s="122"/>
      <c r="D297" s="123"/>
      <c r="E297" s="124"/>
    </row>
    <row r="298" spans="1:5" ht="19.5" customHeight="1">
      <c r="A298" s="122"/>
      <c r="B298" s="122"/>
      <c r="C298" s="122"/>
      <c r="D298" s="123"/>
      <c r="E298" s="124"/>
    </row>
    <row r="299" spans="1:5" ht="19.5" customHeight="1">
      <c r="A299" s="122"/>
      <c r="B299" s="122"/>
      <c r="C299" s="122"/>
      <c r="D299" s="123"/>
      <c r="E299" s="124"/>
    </row>
    <row r="300" spans="1:5" ht="19.5" customHeight="1">
      <c r="A300" s="122"/>
      <c r="B300" s="122"/>
      <c r="C300" s="122"/>
      <c r="D300" s="123"/>
      <c r="E300" s="124"/>
    </row>
    <row r="301" spans="1:5" ht="19.5" customHeight="1">
      <c r="A301" s="122"/>
      <c r="B301" s="122"/>
      <c r="C301" s="122"/>
      <c r="D301" s="123"/>
      <c r="E301" s="124"/>
    </row>
    <row r="302" spans="1:5" ht="19.5" customHeight="1">
      <c r="A302" s="122"/>
      <c r="B302" s="122"/>
      <c r="C302" s="122"/>
      <c r="D302" s="123"/>
      <c r="E302" s="124"/>
    </row>
    <row r="303" spans="1:5" ht="19.5" customHeight="1">
      <c r="A303" s="122"/>
      <c r="B303" s="122"/>
      <c r="C303" s="122"/>
      <c r="D303" s="123"/>
      <c r="E303" s="124"/>
    </row>
    <row r="304" spans="1:5" ht="19.5" customHeight="1">
      <c r="A304" s="122"/>
      <c r="B304" s="122"/>
      <c r="C304" s="122"/>
      <c r="D304" s="123"/>
      <c r="E304" s="124"/>
    </row>
    <row r="305" spans="1:5" ht="19.5" customHeight="1">
      <c r="A305" s="122"/>
      <c r="B305" s="122"/>
      <c r="C305" s="122"/>
      <c r="D305" s="123"/>
      <c r="E305" s="124"/>
    </row>
    <row r="306" spans="1:5" ht="19.5" customHeight="1">
      <c r="A306" s="122"/>
      <c r="B306" s="122"/>
      <c r="C306" s="122"/>
      <c r="D306" s="123"/>
      <c r="E306" s="124"/>
    </row>
    <row r="307" spans="1:5" ht="19.5" customHeight="1">
      <c r="A307" s="122"/>
      <c r="B307" s="122"/>
      <c r="C307" s="122"/>
      <c r="D307" s="123"/>
      <c r="E307" s="124"/>
    </row>
    <row r="308" spans="1:5" ht="19.5" customHeight="1">
      <c r="A308" s="122"/>
      <c r="B308" s="122"/>
      <c r="C308" s="122"/>
      <c r="D308" s="123"/>
      <c r="E308" s="124"/>
    </row>
    <row r="309" spans="1:5" ht="19.5" customHeight="1">
      <c r="A309" s="122"/>
      <c r="B309" s="122"/>
      <c r="C309" s="122"/>
      <c r="D309" s="123"/>
      <c r="E309" s="124"/>
    </row>
    <row r="310" spans="1:5" ht="19.5" customHeight="1">
      <c r="A310" s="122"/>
      <c r="B310" s="122"/>
      <c r="C310" s="122"/>
      <c r="D310" s="123"/>
      <c r="E310" s="124"/>
    </row>
    <row r="311" spans="1:5" ht="19.5" customHeight="1">
      <c r="A311" s="122"/>
      <c r="B311" s="122"/>
      <c r="C311" s="122"/>
      <c r="D311" s="123"/>
      <c r="E311" s="124"/>
    </row>
    <row r="312" spans="1:5" ht="19.5" customHeight="1">
      <c r="A312" s="122"/>
      <c r="B312" s="122"/>
      <c r="C312" s="122"/>
      <c r="D312" s="123"/>
      <c r="E312" s="124"/>
    </row>
    <row r="313" spans="1:5" ht="19.5" customHeight="1">
      <c r="A313" s="122"/>
      <c r="B313" s="122"/>
      <c r="C313" s="122"/>
      <c r="D313" s="123"/>
      <c r="E313" s="124"/>
    </row>
    <row r="314" spans="1:5" ht="19.5" customHeight="1">
      <c r="A314" s="122"/>
      <c r="B314" s="122"/>
      <c r="C314" s="122"/>
      <c r="D314" s="123"/>
      <c r="E314" s="124"/>
    </row>
    <row r="315" spans="1:5" ht="19.5" customHeight="1">
      <c r="A315" s="122"/>
      <c r="B315" s="122"/>
      <c r="C315" s="122"/>
      <c r="D315" s="123"/>
      <c r="E315" s="124"/>
    </row>
    <row r="316" spans="1:5" ht="19.5" customHeight="1">
      <c r="A316" s="122"/>
      <c r="B316" s="122"/>
      <c r="C316" s="122"/>
      <c r="D316" s="123"/>
      <c r="E316" s="124"/>
    </row>
    <row r="317" spans="1:5" ht="19.5" customHeight="1">
      <c r="A317" s="122"/>
      <c r="B317" s="122"/>
      <c r="C317" s="122"/>
      <c r="D317" s="123"/>
      <c r="E317" s="124"/>
    </row>
    <row r="318" spans="1:5" ht="19.5" customHeight="1">
      <c r="A318" s="122"/>
      <c r="B318" s="122"/>
      <c r="C318" s="122"/>
      <c r="D318" s="123"/>
      <c r="E318" s="124"/>
    </row>
    <row r="319" spans="1:5" ht="19.5" customHeight="1">
      <c r="A319" s="122"/>
      <c r="B319" s="122"/>
      <c r="C319" s="122"/>
      <c r="D319" s="123"/>
      <c r="E319" s="124"/>
    </row>
    <row r="320" spans="1:5" ht="19.5" customHeight="1">
      <c r="A320" s="122"/>
      <c r="B320" s="122"/>
      <c r="C320" s="122"/>
      <c r="D320" s="123"/>
      <c r="E320" s="63"/>
    </row>
    <row r="321" spans="1:5" ht="19.5" customHeight="1">
      <c r="A321" s="122"/>
      <c r="B321" s="122"/>
      <c r="C321" s="122"/>
      <c r="D321" s="123"/>
      <c r="E321" s="63"/>
    </row>
    <row r="322" spans="1:5" ht="19.5" customHeight="1">
      <c r="A322" s="122"/>
      <c r="B322" s="122"/>
      <c r="C322" s="122"/>
      <c r="D322" s="123"/>
      <c r="E322" s="63"/>
    </row>
    <row r="323" spans="1:5" ht="19.5" customHeight="1">
      <c r="A323" s="122"/>
      <c r="B323" s="122"/>
      <c r="C323" s="122"/>
      <c r="D323" s="123"/>
      <c r="E323" s="63"/>
    </row>
    <row r="324" spans="1:5" ht="19.5" customHeight="1">
      <c r="A324" s="122"/>
      <c r="B324" s="122"/>
      <c r="C324" s="122"/>
      <c r="D324" s="123"/>
      <c r="E324" s="63"/>
    </row>
    <row r="325" spans="1:5" ht="19.5" customHeight="1">
      <c r="A325" s="122"/>
      <c r="B325" s="122"/>
      <c r="C325" s="122"/>
      <c r="D325" s="123"/>
      <c r="E325" s="63"/>
    </row>
    <row r="326" spans="1:5" ht="19.5" customHeight="1">
      <c r="A326" s="122"/>
      <c r="B326" s="122"/>
      <c r="C326" s="122"/>
      <c r="D326" s="123"/>
      <c r="E326" s="63"/>
    </row>
    <row r="327" spans="1:5" ht="19.5" customHeight="1">
      <c r="A327" s="122"/>
      <c r="B327" s="122"/>
      <c r="C327" s="122"/>
      <c r="D327" s="123"/>
      <c r="E327" s="63"/>
    </row>
    <row r="328" spans="1:5" ht="19.5" customHeight="1">
      <c r="A328" s="122"/>
      <c r="B328" s="122"/>
      <c r="C328" s="122"/>
      <c r="D328" s="123"/>
      <c r="E328" s="63"/>
    </row>
    <row r="329" spans="1:5" ht="19.5" customHeight="1">
      <c r="A329" s="122"/>
      <c r="B329" s="122"/>
      <c r="C329" s="122"/>
      <c r="D329" s="123"/>
      <c r="E329" s="63"/>
    </row>
    <row r="330" spans="1:5" ht="19.5" customHeight="1">
      <c r="A330" s="122"/>
      <c r="B330" s="122"/>
      <c r="C330" s="122"/>
      <c r="D330" s="123"/>
      <c r="E330" s="63"/>
    </row>
    <row r="331" spans="1:5" ht="19.5" customHeight="1">
      <c r="A331" s="122"/>
      <c r="B331" s="122"/>
      <c r="C331" s="122"/>
      <c r="D331" s="123"/>
      <c r="E331" s="63"/>
    </row>
    <row r="332" spans="1:5" ht="19.5" customHeight="1">
      <c r="A332" s="122"/>
      <c r="B332" s="122"/>
      <c r="C332" s="122"/>
      <c r="D332" s="123"/>
      <c r="E332" s="63"/>
    </row>
    <row r="333" spans="1:5" ht="19.5" customHeight="1">
      <c r="A333" s="122"/>
      <c r="B333" s="122"/>
      <c r="C333" s="122"/>
      <c r="D333" s="123"/>
      <c r="E333" s="63"/>
    </row>
    <row r="334" spans="1:5" ht="19.5" customHeight="1">
      <c r="A334" s="122"/>
      <c r="B334" s="122"/>
      <c r="C334" s="122"/>
      <c r="D334" s="123"/>
      <c r="E334" s="63"/>
    </row>
    <row r="335" spans="1:5" ht="19.5" customHeight="1">
      <c r="A335" s="122"/>
      <c r="B335" s="122"/>
      <c r="C335" s="122"/>
      <c r="D335" s="123"/>
      <c r="E335" s="63"/>
    </row>
    <row r="336" spans="1:5" ht="19.5" customHeight="1">
      <c r="A336" s="122"/>
      <c r="B336" s="122"/>
      <c r="C336" s="122"/>
      <c r="D336" s="123"/>
      <c r="E336" s="63"/>
    </row>
    <row r="337" spans="1:5" ht="19.5" customHeight="1">
      <c r="A337" s="122"/>
      <c r="B337" s="122"/>
      <c r="C337" s="122"/>
      <c r="D337" s="123"/>
      <c r="E337" s="63"/>
    </row>
    <row r="338" spans="1:5" ht="19.5" customHeight="1">
      <c r="A338" s="122"/>
      <c r="B338" s="122"/>
      <c r="C338" s="122"/>
      <c r="D338" s="123"/>
      <c r="E338" s="63"/>
    </row>
    <row r="339" spans="1:5" ht="19.5" customHeight="1">
      <c r="A339" s="122"/>
      <c r="B339" s="122"/>
      <c r="C339" s="122"/>
      <c r="D339" s="123"/>
      <c r="E339" s="63"/>
    </row>
    <row r="340" spans="1:5" ht="19.5" customHeight="1">
      <c r="A340" s="122"/>
      <c r="B340" s="122"/>
      <c r="C340" s="122"/>
      <c r="D340" s="123"/>
      <c r="E340" s="63"/>
    </row>
    <row r="341" spans="1:5" ht="19.5" customHeight="1">
      <c r="A341" s="122"/>
      <c r="B341" s="122"/>
      <c r="C341" s="122"/>
      <c r="D341" s="123"/>
      <c r="E341" s="63"/>
    </row>
    <row r="342" spans="1:5" ht="19.5" customHeight="1">
      <c r="A342" s="122"/>
      <c r="B342" s="122"/>
      <c r="C342" s="122"/>
      <c r="D342" s="123"/>
      <c r="E342" s="63"/>
    </row>
    <row r="343" spans="1:5" ht="19.5" customHeight="1">
      <c r="A343" s="122"/>
      <c r="B343" s="122"/>
      <c r="C343" s="122"/>
      <c r="D343" s="123"/>
      <c r="E343" s="63"/>
    </row>
    <row r="344" spans="1:5" ht="19.5" customHeight="1">
      <c r="A344" s="122"/>
      <c r="B344" s="122"/>
      <c r="C344" s="122"/>
      <c r="D344" s="123"/>
      <c r="E344" s="63"/>
    </row>
    <row r="345" spans="1:5" ht="19.5" customHeight="1">
      <c r="A345" s="122"/>
      <c r="B345" s="122"/>
      <c r="C345" s="122"/>
      <c r="D345" s="123"/>
      <c r="E345" s="63"/>
    </row>
    <row r="346" spans="1:5" ht="19.5" customHeight="1">
      <c r="A346" s="122"/>
      <c r="B346" s="122"/>
      <c r="C346" s="122"/>
      <c r="D346" s="123"/>
      <c r="E346" s="63"/>
    </row>
    <row r="347" spans="1:5" ht="19.5" customHeight="1">
      <c r="A347" s="122"/>
      <c r="B347" s="122"/>
      <c r="C347" s="122"/>
      <c r="D347" s="123"/>
      <c r="E347" s="63"/>
    </row>
    <row r="348" spans="1:5" ht="19.5" customHeight="1">
      <c r="A348" s="122"/>
      <c r="B348" s="122"/>
      <c r="C348" s="122"/>
      <c r="D348" s="123"/>
      <c r="E348" s="63"/>
    </row>
    <row r="349" spans="1:5" ht="19.5" customHeight="1">
      <c r="A349" s="122"/>
      <c r="B349" s="122"/>
      <c r="C349" s="122"/>
      <c r="D349" s="123"/>
      <c r="E349" s="63"/>
    </row>
    <row r="350" spans="1:5" ht="19.5" customHeight="1">
      <c r="A350" s="122"/>
      <c r="B350" s="122"/>
      <c r="C350" s="122"/>
      <c r="D350" s="123"/>
      <c r="E350" s="63"/>
    </row>
    <row r="351" spans="1:5" ht="19.5" customHeight="1">
      <c r="A351" s="122"/>
      <c r="B351" s="122"/>
      <c r="C351" s="122"/>
      <c r="D351" s="123"/>
      <c r="E351" s="63"/>
    </row>
    <row r="352" spans="1:5" ht="19.5" customHeight="1">
      <c r="A352" s="122"/>
      <c r="B352" s="122"/>
      <c r="C352" s="122"/>
      <c r="D352" s="123"/>
      <c r="E352" s="63"/>
    </row>
    <row r="353" spans="1:5" ht="19.5" customHeight="1">
      <c r="A353" s="122"/>
      <c r="B353" s="122"/>
      <c r="C353" s="122"/>
      <c r="D353" s="123"/>
      <c r="E353" s="63"/>
    </row>
    <row r="354" spans="1:5" ht="19.5" customHeight="1">
      <c r="A354" s="122"/>
      <c r="B354" s="122"/>
      <c r="C354" s="122"/>
      <c r="D354" s="123"/>
      <c r="E354" s="63"/>
    </row>
    <row r="355" spans="1:5" ht="19.5" customHeight="1">
      <c r="A355" s="122"/>
      <c r="B355" s="122"/>
      <c r="C355" s="122"/>
      <c r="D355" s="123"/>
      <c r="E355" s="63"/>
    </row>
    <row r="356" spans="1:5" ht="19.5" customHeight="1">
      <c r="A356" s="122"/>
      <c r="B356" s="122"/>
      <c r="C356" s="122"/>
      <c r="D356" s="123"/>
      <c r="E356" s="63"/>
    </row>
    <row r="357" spans="1:5" ht="19.5" customHeight="1">
      <c r="A357" s="122"/>
      <c r="B357" s="122"/>
      <c r="C357" s="122"/>
      <c r="D357" s="123"/>
      <c r="E357" s="63"/>
    </row>
    <row r="358" spans="1:5" ht="19.5" customHeight="1">
      <c r="A358" s="122"/>
      <c r="B358" s="122"/>
      <c r="C358" s="122"/>
      <c r="D358" s="123"/>
      <c r="E358" s="63"/>
    </row>
    <row r="359" spans="1:5" ht="19.5" customHeight="1">
      <c r="A359" s="122"/>
      <c r="B359" s="122"/>
      <c r="C359" s="122"/>
      <c r="D359" s="123"/>
      <c r="E359" s="63"/>
    </row>
    <row r="360" spans="1:5" ht="19.5" customHeight="1">
      <c r="A360" s="122"/>
      <c r="B360" s="122"/>
      <c r="C360" s="122"/>
      <c r="D360" s="123"/>
      <c r="E360" s="63"/>
    </row>
    <row r="361" spans="1:5" ht="19.5" customHeight="1">
      <c r="A361" s="122"/>
      <c r="B361" s="122"/>
      <c r="C361" s="122"/>
      <c r="D361" s="123"/>
      <c r="E361" s="63"/>
    </row>
    <row r="362" spans="1:5" ht="19.5" customHeight="1">
      <c r="A362" s="122"/>
      <c r="B362" s="122"/>
      <c r="C362" s="122"/>
      <c r="D362" s="123"/>
      <c r="E362" s="63"/>
    </row>
    <row r="363" spans="1:5" ht="19.5" customHeight="1">
      <c r="A363" s="122"/>
      <c r="B363" s="122"/>
      <c r="C363" s="122"/>
      <c r="D363" s="123"/>
      <c r="E363" s="63"/>
    </row>
    <row r="364" spans="1:5" ht="19.5" customHeight="1">
      <c r="A364" s="122"/>
      <c r="B364" s="122"/>
      <c r="C364" s="122"/>
      <c r="D364" s="123"/>
      <c r="E364" s="63"/>
    </row>
    <row r="365" spans="1:5" ht="19.5" customHeight="1">
      <c r="A365" s="122"/>
      <c r="B365" s="122"/>
      <c r="C365" s="122"/>
      <c r="D365" s="123"/>
      <c r="E365" s="63"/>
    </row>
    <row r="366" spans="1:5" ht="19.5" customHeight="1">
      <c r="A366" s="122"/>
      <c r="B366" s="122"/>
      <c r="C366" s="122"/>
      <c r="D366" s="123"/>
      <c r="E366" s="63"/>
    </row>
    <row r="367" spans="1:5" ht="19.5" customHeight="1">
      <c r="A367" s="122"/>
      <c r="B367" s="122"/>
      <c r="C367" s="122"/>
      <c r="D367" s="123"/>
      <c r="E367" s="63"/>
    </row>
    <row r="368" spans="1:5" ht="19.5" customHeight="1">
      <c r="A368" s="122"/>
      <c r="B368" s="122"/>
      <c r="C368" s="122"/>
      <c r="D368" s="123"/>
      <c r="E368" s="63"/>
    </row>
    <row r="369" spans="1:5" ht="19.5" customHeight="1">
      <c r="A369" s="122"/>
      <c r="B369" s="122"/>
      <c r="C369" s="122"/>
      <c r="D369" s="123"/>
      <c r="E369" s="63"/>
    </row>
    <row r="370" spans="1:5" ht="19.5" customHeight="1">
      <c r="A370" s="122"/>
      <c r="B370" s="122"/>
      <c r="C370" s="122"/>
      <c r="D370" s="123"/>
      <c r="E370" s="63"/>
    </row>
    <row r="371" spans="1:5" ht="19.5" customHeight="1">
      <c r="A371" s="122"/>
      <c r="B371" s="122"/>
      <c r="C371" s="122"/>
      <c r="D371" s="123"/>
      <c r="E371" s="63"/>
    </row>
    <row r="372" spans="1:5" ht="19.5" customHeight="1">
      <c r="A372" s="122"/>
      <c r="B372" s="122"/>
      <c r="C372" s="122"/>
      <c r="D372" s="123"/>
      <c r="E372" s="63"/>
    </row>
    <row r="373" spans="1:5" ht="19.5" customHeight="1">
      <c r="A373" s="122"/>
      <c r="B373" s="122"/>
      <c r="C373" s="122"/>
      <c r="D373" s="123"/>
      <c r="E373" s="63"/>
    </row>
    <row r="374" spans="1:5" ht="19.5" customHeight="1">
      <c r="A374" s="122"/>
      <c r="B374" s="122"/>
      <c r="C374" s="122"/>
      <c r="D374" s="123"/>
      <c r="E374" s="63"/>
    </row>
    <row r="375" spans="1:5" ht="19.5" customHeight="1">
      <c r="A375" s="122"/>
      <c r="B375" s="122"/>
      <c r="C375" s="122"/>
      <c r="D375" s="123"/>
      <c r="E375" s="63"/>
    </row>
    <row r="376" spans="1:5" ht="19.5" customHeight="1">
      <c r="A376" s="122"/>
      <c r="B376" s="122"/>
      <c r="C376" s="122"/>
      <c r="D376" s="123"/>
      <c r="E376" s="63"/>
    </row>
    <row r="377" spans="1:5" ht="19.5" customHeight="1">
      <c r="A377" s="122"/>
      <c r="B377" s="122"/>
      <c r="C377" s="122"/>
      <c r="D377" s="123"/>
      <c r="E377" s="63"/>
    </row>
    <row r="378" spans="1:5" ht="19.5" customHeight="1">
      <c r="A378" s="122"/>
      <c r="B378" s="122"/>
      <c r="C378" s="122"/>
      <c r="D378" s="123"/>
      <c r="E378" s="63"/>
    </row>
    <row r="379" spans="1:5" ht="19.5" customHeight="1">
      <c r="A379" s="122"/>
      <c r="B379" s="122"/>
      <c r="C379" s="122"/>
      <c r="D379" s="123"/>
      <c r="E379" s="63"/>
    </row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</sheetData>
  <sheetProtection password="CF53" sheet="1" objects="1" scenarios="1"/>
  <mergeCells count="3">
    <mergeCell ref="A5:E5"/>
    <mergeCell ref="M5:Q5"/>
    <mergeCell ref="A153:D1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2" manualBreakCount="2">
    <brk id="5" max="300" man="1"/>
    <brk id="8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7.25390625" style="78" customWidth="1"/>
    <col min="2" max="2" width="7.875" style="78" customWidth="1"/>
    <col min="3" max="3" width="5.25390625" style="78" customWidth="1"/>
    <col min="4" max="4" width="44.375" style="40" customWidth="1"/>
    <col min="5" max="5" width="18.25390625" style="43" customWidth="1"/>
    <col min="6" max="16384" width="9.125" style="43" customWidth="1"/>
  </cols>
  <sheetData>
    <row r="1" ht="12.75">
      <c r="D1" s="42" t="s">
        <v>411</v>
      </c>
    </row>
    <row r="2" ht="12.75">
      <c r="D2" s="44" t="s">
        <v>672</v>
      </c>
    </row>
    <row r="3" ht="12.75">
      <c r="D3" s="44" t="s">
        <v>682</v>
      </c>
    </row>
    <row r="4" ht="8.25" customHeight="1"/>
    <row r="5" spans="1:5" s="46" customFormat="1" ht="12">
      <c r="A5" s="523" t="s">
        <v>572</v>
      </c>
      <c r="B5" s="523"/>
      <c r="C5" s="523"/>
      <c r="D5" s="523"/>
      <c r="E5" s="523"/>
    </row>
    <row r="6" spans="1:5" s="46" customFormat="1" ht="12">
      <c r="A6" s="523" t="s">
        <v>573</v>
      </c>
      <c r="B6" s="523"/>
      <c r="C6" s="523"/>
      <c r="D6" s="523"/>
      <c r="E6" s="523"/>
    </row>
    <row r="7" spans="1:5" s="46" customFormat="1" ht="12.75" thickBot="1">
      <c r="A7" s="45"/>
      <c r="B7" s="45"/>
      <c r="C7" s="45"/>
      <c r="D7" s="45"/>
      <c r="E7" s="45"/>
    </row>
    <row r="8" spans="1:5" s="51" customFormat="1" ht="12">
      <c r="A8" s="79" t="s">
        <v>0</v>
      </c>
      <c r="B8" s="80" t="s">
        <v>1</v>
      </c>
      <c r="C8" s="80" t="s">
        <v>21</v>
      </c>
      <c r="D8" s="80" t="s">
        <v>2</v>
      </c>
      <c r="E8" s="81" t="s">
        <v>22</v>
      </c>
    </row>
    <row r="9" spans="1:5" s="86" customFormat="1" ht="12.75" customHeight="1" thickBot="1">
      <c r="A9" s="83">
        <v>1</v>
      </c>
      <c r="B9" s="84">
        <v>2</v>
      </c>
      <c r="C9" s="84">
        <v>3</v>
      </c>
      <c r="D9" s="84">
        <v>4</v>
      </c>
      <c r="E9" s="85">
        <v>5</v>
      </c>
    </row>
    <row r="10" spans="1:5" s="46" customFormat="1" ht="19.5" customHeight="1">
      <c r="A10" s="92" t="s">
        <v>45</v>
      </c>
      <c r="B10" s="93"/>
      <c r="C10" s="93"/>
      <c r="D10" s="102" t="s">
        <v>46</v>
      </c>
      <c r="E10" s="55">
        <f>E11</f>
        <v>11100</v>
      </c>
    </row>
    <row r="11" spans="1:5" ht="19.5" customHeight="1">
      <c r="A11" s="88"/>
      <c r="B11" s="96" t="s">
        <v>50</v>
      </c>
      <c r="C11" s="96"/>
      <c r="D11" s="104" t="s">
        <v>51</v>
      </c>
      <c r="E11" s="57">
        <f>E12+E13</f>
        <v>11100</v>
      </c>
    </row>
    <row r="12" spans="1:5" s="60" customFormat="1" ht="19.5" customHeight="1">
      <c r="A12" s="98"/>
      <c r="B12" s="99"/>
      <c r="C12" s="99" t="s">
        <v>487</v>
      </c>
      <c r="D12" s="101" t="s">
        <v>240</v>
      </c>
      <c r="E12" s="41">
        <v>1000</v>
      </c>
    </row>
    <row r="13" spans="1:5" s="60" customFormat="1" ht="19.5" customHeight="1">
      <c r="A13" s="98"/>
      <c r="B13" s="99"/>
      <c r="C13" s="99" t="s">
        <v>488</v>
      </c>
      <c r="D13" s="101" t="s">
        <v>289</v>
      </c>
      <c r="E13" s="41">
        <v>10100</v>
      </c>
    </row>
    <row r="14" spans="1:5" s="46" customFormat="1" ht="19.5" customHeight="1">
      <c r="A14" s="92" t="s">
        <v>425</v>
      </c>
      <c r="B14" s="93"/>
      <c r="C14" s="93"/>
      <c r="D14" s="102" t="s">
        <v>426</v>
      </c>
      <c r="E14" s="55">
        <f>E16</f>
        <v>60000</v>
      </c>
    </row>
    <row r="15" spans="1:5" ht="19.5" customHeight="1">
      <c r="A15" s="88"/>
      <c r="B15" s="96" t="s">
        <v>536</v>
      </c>
      <c r="C15" s="96"/>
      <c r="D15" s="104" t="s">
        <v>558</v>
      </c>
      <c r="E15" s="57">
        <f>E16</f>
        <v>60000</v>
      </c>
    </row>
    <row r="16" spans="1:5" s="60" customFormat="1" ht="21.75" customHeight="1">
      <c r="A16" s="98"/>
      <c r="B16" s="99"/>
      <c r="C16" s="109" t="s">
        <v>489</v>
      </c>
      <c r="D16" s="101" t="s">
        <v>481</v>
      </c>
      <c r="E16" s="41">
        <v>60000</v>
      </c>
    </row>
    <row r="17" spans="1:5" s="46" customFormat="1" ht="19.5" customHeight="1">
      <c r="A17" s="92" t="s">
        <v>61</v>
      </c>
      <c r="B17" s="93"/>
      <c r="C17" s="93"/>
      <c r="D17" s="102" t="s">
        <v>62</v>
      </c>
      <c r="E17" s="55">
        <f>E18</f>
        <v>17860000</v>
      </c>
    </row>
    <row r="18" spans="1:5" ht="19.5" customHeight="1">
      <c r="A18" s="88"/>
      <c r="B18" s="96" t="s">
        <v>64</v>
      </c>
      <c r="C18" s="96"/>
      <c r="D18" s="104" t="s">
        <v>65</v>
      </c>
      <c r="E18" s="57">
        <f>E19+E20+E22+E23+E21</f>
        <v>17860000</v>
      </c>
    </row>
    <row r="19" spans="1:5" s="60" customFormat="1" ht="36.75" customHeight="1">
      <c r="A19" s="98"/>
      <c r="B19" s="99"/>
      <c r="C19" s="111" t="s">
        <v>497</v>
      </c>
      <c r="D19" s="101" t="s">
        <v>199</v>
      </c>
      <c r="E19" s="41">
        <v>1100000</v>
      </c>
    </row>
    <row r="20" spans="1:5" s="60" customFormat="1" ht="60.75" customHeight="1">
      <c r="A20" s="98"/>
      <c r="B20" s="99"/>
      <c r="C20" s="111" t="s">
        <v>491</v>
      </c>
      <c r="D20" s="101" t="s">
        <v>415</v>
      </c>
      <c r="E20" s="41">
        <v>2300000</v>
      </c>
    </row>
    <row r="21" spans="1:5" s="60" customFormat="1" ht="36.75" customHeight="1">
      <c r="A21" s="98"/>
      <c r="B21" s="99"/>
      <c r="C21" s="111" t="s">
        <v>492</v>
      </c>
      <c r="D21" s="101" t="s">
        <v>278</v>
      </c>
      <c r="E21" s="41">
        <v>400000</v>
      </c>
    </row>
    <row r="22" spans="1:5" s="60" customFormat="1" ht="36.75" customHeight="1">
      <c r="A22" s="98"/>
      <c r="B22" s="99"/>
      <c r="C22" s="111" t="s">
        <v>498</v>
      </c>
      <c r="D22" s="101" t="s">
        <v>260</v>
      </c>
      <c r="E22" s="41">
        <v>14000000</v>
      </c>
    </row>
    <row r="23" spans="1:5" s="60" customFormat="1" ht="19.5" customHeight="1">
      <c r="A23" s="98"/>
      <c r="B23" s="99"/>
      <c r="C23" s="99" t="s">
        <v>494</v>
      </c>
      <c r="D23" s="107" t="s">
        <v>187</v>
      </c>
      <c r="E23" s="41">
        <v>60000</v>
      </c>
    </row>
    <row r="24" spans="1:5" s="46" customFormat="1" ht="19.5" customHeight="1">
      <c r="A24" s="92" t="s">
        <v>67</v>
      </c>
      <c r="B24" s="93"/>
      <c r="C24" s="93"/>
      <c r="D24" s="102" t="s">
        <v>68</v>
      </c>
      <c r="E24" s="55">
        <f>E25</f>
        <v>200000</v>
      </c>
    </row>
    <row r="25" spans="1:5" ht="19.5" customHeight="1">
      <c r="A25" s="88"/>
      <c r="B25" s="96" t="s">
        <v>273</v>
      </c>
      <c r="C25" s="96"/>
      <c r="D25" s="104" t="s">
        <v>274</v>
      </c>
      <c r="E25" s="57">
        <f>E26</f>
        <v>200000</v>
      </c>
    </row>
    <row r="26" spans="1:5" s="60" customFormat="1" ht="19.5" customHeight="1">
      <c r="A26" s="98"/>
      <c r="B26" s="99"/>
      <c r="C26" s="99" t="s">
        <v>495</v>
      </c>
      <c r="D26" s="107" t="s">
        <v>198</v>
      </c>
      <c r="E26" s="41">
        <v>200000</v>
      </c>
    </row>
    <row r="27" spans="1:5" s="46" customFormat="1" ht="19.5" customHeight="1">
      <c r="A27" s="92" t="s">
        <v>71</v>
      </c>
      <c r="B27" s="93"/>
      <c r="C27" s="93"/>
      <c r="D27" s="102" t="s">
        <v>72</v>
      </c>
      <c r="E27" s="55">
        <f>SUM(E28,E35,E39)</f>
        <v>611482</v>
      </c>
    </row>
    <row r="28" spans="1:5" ht="19.5" customHeight="1">
      <c r="A28" s="88"/>
      <c r="B28" s="96" t="s">
        <v>73</v>
      </c>
      <c r="C28" s="96"/>
      <c r="D28" s="104" t="s">
        <v>74</v>
      </c>
      <c r="E28" s="57">
        <f>E29+E30</f>
        <v>560755</v>
      </c>
    </row>
    <row r="29" spans="1:5" s="60" customFormat="1" ht="60.75" customHeight="1">
      <c r="A29" s="98"/>
      <c r="B29" s="99"/>
      <c r="C29" s="111" t="s">
        <v>491</v>
      </c>
      <c r="D29" s="101" t="s">
        <v>415</v>
      </c>
      <c r="E29" s="41">
        <v>55755</v>
      </c>
    </row>
    <row r="30" spans="1:5" s="60" customFormat="1" ht="47.25" customHeight="1">
      <c r="A30" s="98"/>
      <c r="B30" s="99"/>
      <c r="C30" s="111" t="s">
        <v>537</v>
      </c>
      <c r="D30" s="101" t="s">
        <v>585</v>
      </c>
      <c r="E30" s="41">
        <v>505000</v>
      </c>
    </row>
    <row r="31" spans="1:5" s="60" customFormat="1" ht="17.25" customHeight="1" thickBot="1">
      <c r="A31" s="308"/>
      <c r="B31" s="309"/>
      <c r="C31" s="326"/>
      <c r="D31" s="311"/>
      <c r="E31" s="312"/>
    </row>
    <row r="32" spans="1:5" s="282" customFormat="1" ht="17.25" customHeight="1">
      <c r="A32" s="112"/>
      <c r="B32" s="112"/>
      <c r="C32" s="321"/>
      <c r="D32" s="304"/>
      <c r="E32" s="305"/>
    </row>
    <row r="33" spans="1:5" s="282" customFormat="1" ht="9.75" customHeight="1" thickBot="1">
      <c r="A33" s="112"/>
      <c r="B33" s="112"/>
      <c r="C33" s="321"/>
      <c r="D33" s="304"/>
      <c r="E33" s="305"/>
    </row>
    <row r="34" spans="1:5" s="86" customFormat="1" ht="12.75" customHeight="1" thickBot="1">
      <c r="A34" s="313">
        <v>1</v>
      </c>
      <c r="B34" s="314">
        <v>2</v>
      </c>
      <c r="C34" s="314">
        <v>3</v>
      </c>
      <c r="D34" s="314">
        <v>4</v>
      </c>
      <c r="E34" s="315">
        <v>5</v>
      </c>
    </row>
    <row r="35" spans="1:5" ht="19.5" customHeight="1">
      <c r="A35" s="88"/>
      <c r="B35" s="96" t="s">
        <v>75</v>
      </c>
      <c r="C35" s="96"/>
      <c r="D35" s="104" t="s">
        <v>290</v>
      </c>
      <c r="E35" s="57">
        <f>SUM(E36:E37)+E38</f>
        <v>41727</v>
      </c>
    </row>
    <row r="36" spans="1:5" s="60" customFormat="1" ht="19.5" customHeight="1">
      <c r="A36" s="98"/>
      <c r="B36" s="99"/>
      <c r="C36" s="99" t="s">
        <v>487</v>
      </c>
      <c r="D36" s="107" t="s">
        <v>240</v>
      </c>
      <c r="E36" s="41">
        <v>12000</v>
      </c>
    </row>
    <row r="37" spans="1:5" s="60" customFormat="1" ht="60.75" customHeight="1">
      <c r="A37" s="98"/>
      <c r="B37" s="99"/>
      <c r="C37" s="111" t="s">
        <v>491</v>
      </c>
      <c r="D37" s="101" t="s">
        <v>414</v>
      </c>
      <c r="E37" s="41">
        <v>12727</v>
      </c>
    </row>
    <row r="38" spans="1:5" s="60" customFormat="1" ht="48" customHeight="1">
      <c r="A38" s="98"/>
      <c r="B38" s="99"/>
      <c r="C38" s="111" t="s">
        <v>537</v>
      </c>
      <c r="D38" s="101" t="s">
        <v>585</v>
      </c>
      <c r="E38" s="41">
        <v>17000</v>
      </c>
    </row>
    <row r="39" spans="1:5" ht="19.5" customHeight="1">
      <c r="A39" s="88"/>
      <c r="B39" s="96" t="s">
        <v>76</v>
      </c>
      <c r="C39" s="96"/>
      <c r="D39" s="104" t="s">
        <v>51</v>
      </c>
      <c r="E39" s="57">
        <f>SUM(E40:E40)</f>
        <v>9000</v>
      </c>
    </row>
    <row r="40" spans="1:5" s="60" customFormat="1" ht="19.5" customHeight="1">
      <c r="A40" s="98"/>
      <c r="B40" s="99"/>
      <c r="C40" s="99" t="s">
        <v>501</v>
      </c>
      <c r="D40" s="107" t="s">
        <v>189</v>
      </c>
      <c r="E40" s="41">
        <v>9000</v>
      </c>
    </row>
    <row r="41" spans="1:5" ht="32.25" customHeight="1">
      <c r="A41" s="116" t="s">
        <v>77</v>
      </c>
      <c r="B41" s="93"/>
      <c r="C41" s="94"/>
      <c r="D41" s="95" t="s">
        <v>452</v>
      </c>
      <c r="E41" s="55">
        <f>E42</f>
        <v>11000</v>
      </c>
    </row>
    <row r="42" spans="1:5" s="279" customFormat="1" ht="19.5" customHeight="1">
      <c r="A42" s="275"/>
      <c r="B42" s="276" t="s">
        <v>538</v>
      </c>
      <c r="C42" s="276"/>
      <c r="D42" s="283" t="s">
        <v>539</v>
      </c>
      <c r="E42" s="278">
        <f>E43</f>
        <v>11000</v>
      </c>
    </row>
    <row r="43" spans="1:5" s="60" customFormat="1" ht="19.5" customHeight="1">
      <c r="A43" s="98"/>
      <c r="B43" s="99"/>
      <c r="C43" s="99" t="s">
        <v>540</v>
      </c>
      <c r="D43" s="107" t="s">
        <v>541</v>
      </c>
      <c r="E43" s="41">
        <v>11000</v>
      </c>
    </row>
    <row r="44" spans="1:5" s="46" customFormat="1" ht="59.25" customHeight="1">
      <c r="A44" s="113" t="s">
        <v>183</v>
      </c>
      <c r="B44" s="93"/>
      <c r="C44" s="93"/>
      <c r="D44" s="95" t="s">
        <v>550</v>
      </c>
      <c r="E44" s="55">
        <f>SUM(E45,E47,E58,E69,E72)</f>
        <v>39748608</v>
      </c>
    </row>
    <row r="45" spans="1:5" ht="19.5" customHeight="1">
      <c r="A45" s="88"/>
      <c r="B45" s="96" t="s">
        <v>158</v>
      </c>
      <c r="C45" s="96"/>
      <c r="D45" s="104" t="s">
        <v>159</v>
      </c>
      <c r="E45" s="57">
        <f>E46</f>
        <v>380000</v>
      </c>
    </row>
    <row r="46" spans="1:5" s="60" customFormat="1" ht="36.75" customHeight="1">
      <c r="A46" s="98"/>
      <c r="B46" s="99"/>
      <c r="C46" s="110" t="s">
        <v>503</v>
      </c>
      <c r="D46" s="101" t="s">
        <v>184</v>
      </c>
      <c r="E46" s="41">
        <v>380000</v>
      </c>
    </row>
    <row r="47" spans="1:5" ht="50.25" customHeight="1">
      <c r="A47" s="88"/>
      <c r="B47" s="114" t="s">
        <v>200</v>
      </c>
      <c r="C47" s="96"/>
      <c r="D47" s="97" t="s">
        <v>559</v>
      </c>
      <c r="E47" s="57">
        <f>SUM(E48,E49,E50,E51,E57)+E56+E52+E53+E54+E55</f>
        <v>20689326</v>
      </c>
    </row>
    <row r="48" spans="1:5" s="60" customFormat="1" ht="18.75" customHeight="1">
      <c r="A48" s="98"/>
      <c r="B48" s="99"/>
      <c r="C48" s="99" t="s">
        <v>504</v>
      </c>
      <c r="D48" s="107" t="s">
        <v>160</v>
      </c>
      <c r="E48" s="41">
        <v>17100000</v>
      </c>
    </row>
    <row r="49" spans="1:5" s="60" customFormat="1" ht="18.75" customHeight="1">
      <c r="A49" s="98"/>
      <c r="B49" s="99"/>
      <c r="C49" s="99" t="s">
        <v>505</v>
      </c>
      <c r="D49" s="107" t="s">
        <v>161</v>
      </c>
      <c r="E49" s="41">
        <v>45206</v>
      </c>
    </row>
    <row r="50" spans="1:5" s="60" customFormat="1" ht="18.75" customHeight="1">
      <c r="A50" s="98"/>
      <c r="B50" s="99"/>
      <c r="C50" s="99" t="s">
        <v>506</v>
      </c>
      <c r="D50" s="107" t="s">
        <v>162</v>
      </c>
      <c r="E50" s="41">
        <v>42120</v>
      </c>
    </row>
    <row r="51" spans="1:5" s="60" customFormat="1" ht="18.75" customHeight="1">
      <c r="A51" s="98"/>
      <c r="B51" s="99"/>
      <c r="C51" s="99" t="s">
        <v>507</v>
      </c>
      <c r="D51" s="107" t="s">
        <v>163</v>
      </c>
      <c r="E51" s="41">
        <v>150000</v>
      </c>
    </row>
    <row r="52" spans="1:5" s="60" customFormat="1" ht="17.25" customHeight="1">
      <c r="A52" s="98"/>
      <c r="B52" s="99"/>
      <c r="C52" s="99" t="s">
        <v>510</v>
      </c>
      <c r="D52" s="107" t="s">
        <v>164</v>
      </c>
      <c r="E52" s="41">
        <v>280000</v>
      </c>
    </row>
    <row r="53" spans="1:5" s="60" customFormat="1" ht="19.5" customHeight="1">
      <c r="A53" s="98"/>
      <c r="B53" s="99"/>
      <c r="C53" s="99" t="s">
        <v>511</v>
      </c>
      <c r="D53" s="107" t="s">
        <v>165</v>
      </c>
      <c r="E53" s="41">
        <v>42000</v>
      </c>
    </row>
    <row r="54" spans="1:5" s="60" customFormat="1" ht="19.5" customHeight="1">
      <c r="A54" s="98"/>
      <c r="B54" s="99"/>
      <c r="C54" s="99" t="s">
        <v>512</v>
      </c>
      <c r="D54" s="107" t="s">
        <v>166</v>
      </c>
      <c r="E54" s="41">
        <v>630000</v>
      </c>
    </row>
    <row r="55" spans="1:5" s="60" customFormat="1" ht="19.5" customHeight="1">
      <c r="A55" s="98"/>
      <c r="B55" s="99"/>
      <c r="C55" s="99" t="s">
        <v>513</v>
      </c>
      <c r="D55" s="107" t="s">
        <v>167</v>
      </c>
      <c r="E55" s="41">
        <v>1000000</v>
      </c>
    </row>
    <row r="56" spans="1:5" s="60" customFormat="1" ht="19.5" customHeight="1">
      <c r="A56" s="98"/>
      <c r="B56" s="99"/>
      <c r="C56" s="99" t="s">
        <v>508</v>
      </c>
      <c r="D56" s="107" t="s">
        <v>168</v>
      </c>
      <c r="E56" s="41">
        <v>1200000</v>
      </c>
    </row>
    <row r="57" spans="1:5" s="60" customFormat="1" ht="18.75" customHeight="1">
      <c r="A57" s="98"/>
      <c r="B57" s="99"/>
      <c r="C57" s="112" t="s">
        <v>509</v>
      </c>
      <c r="D57" s="107" t="s">
        <v>194</v>
      </c>
      <c r="E57" s="41">
        <v>200000</v>
      </c>
    </row>
    <row r="58" spans="1:5" ht="33.75" customHeight="1">
      <c r="A58" s="88"/>
      <c r="B58" s="118" t="s">
        <v>169</v>
      </c>
      <c r="C58" s="96"/>
      <c r="D58" s="97" t="s">
        <v>270</v>
      </c>
      <c r="E58" s="57">
        <f>SUM(E59,E60,E65,E67,E68)+E66</f>
        <v>1739000</v>
      </c>
    </row>
    <row r="59" spans="1:5" s="60" customFormat="1" ht="19.5" customHeight="1">
      <c r="A59" s="98"/>
      <c r="B59" s="99"/>
      <c r="C59" s="99" t="s">
        <v>514</v>
      </c>
      <c r="D59" s="107" t="s">
        <v>170</v>
      </c>
      <c r="E59" s="41">
        <v>498000</v>
      </c>
    </row>
    <row r="60" spans="1:5" s="60" customFormat="1" ht="19.5" customHeight="1">
      <c r="A60" s="98"/>
      <c r="B60" s="99"/>
      <c r="C60" s="99" t="s">
        <v>515</v>
      </c>
      <c r="D60" s="107" t="s">
        <v>157</v>
      </c>
      <c r="E60" s="41">
        <v>500000</v>
      </c>
    </row>
    <row r="61" spans="1:5" s="60" customFormat="1" ht="5.25" customHeight="1" thickBot="1">
      <c r="A61" s="308"/>
      <c r="B61" s="309"/>
      <c r="C61" s="309"/>
      <c r="D61" s="316"/>
      <c r="E61" s="312"/>
    </row>
    <row r="62" spans="1:5" s="282" customFormat="1" ht="1.5" customHeight="1">
      <c r="A62" s="112"/>
      <c r="B62" s="112"/>
      <c r="C62" s="112"/>
      <c r="D62" s="306"/>
      <c r="E62" s="305"/>
    </row>
    <row r="63" spans="1:5" s="282" customFormat="1" ht="5.25" customHeight="1" thickBot="1">
      <c r="A63" s="112"/>
      <c r="B63" s="112"/>
      <c r="C63" s="112"/>
      <c r="D63" s="306"/>
      <c r="E63" s="305"/>
    </row>
    <row r="64" spans="1:5" s="86" customFormat="1" ht="12.75" customHeight="1" thickBot="1">
      <c r="A64" s="313">
        <v>1</v>
      </c>
      <c r="B64" s="314">
        <v>2</v>
      </c>
      <c r="C64" s="314">
        <v>3</v>
      </c>
      <c r="D64" s="314">
        <v>4</v>
      </c>
      <c r="E64" s="315">
        <v>5</v>
      </c>
    </row>
    <row r="65" spans="1:5" s="60" customFormat="1" ht="19.5" customHeight="1">
      <c r="A65" s="98"/>
      <c r="B65" s="99"/>
      <c r="C65" s="99" t="s">
        <v>516</v>
      </c>
      <c r="D65" s="101" t="s">
        <v>479</v>
      </c>
      <c r="E65" s="41">
        <v>75000</v>
      </c>
    </row>
    <row r="66" spans="1:5" s="60" customFormat="1" ht="19.5" customHeight="1">
      <c r="A66" s="98"/>
      <c r="B66" s="99"/>
      <c r="C66" s="99" t="s">
        <v>542</v>
      </c>
      <c r="D66" s="101" t="s">
        <v>543</v>
      </c>
      <c r="E66" s="41">
        <v>7000</v>
      </c>
    </row>
    <row r="67" spans="1:5" s="60" customFormat="1" ht="19.5" customHeight="1">
      <c r="A67" s="98"/>
      <c r="B67" s="99"/>
      <c r="C67" s="99" t="s">
        <v>517</v>
      </c>
      <c r="D67" s="101" t="s">
        <v>188</v>
      </c>
      <c r="E67" s="41">
        <v>650000</v>
      </c>
    </row>
    <row r="68" spans="1:17" s="60" customFormat="1" ht="19.5" customHeight="1">
      <c r="A68" s="98"/>
      <c r="B68" s="99"/>
      <c r="C68" s="109" t="s">
        <v>518</v>
      </c>
      <c r="D68" s="101" t="s">
        <v>421</v>
      </c>
      <c r="E68" s="41">
        <v>9000</v>
      </c>
      <c r="M68" s="106"/>
      <c r="N68" s="106"/>
      <c r="O68" s="106"/>
      <c r="P68" s="106"/>
      <c r="Q68" s="106"/>
    </row>
    <row r="69" spans="1:5" ht="32.25" customHeight="1">
      <c r="A69" s="88"/>
      <c r="B69" s="118" t="s">
        <v>171</v>
      </c>
      <c r="C69" s="96"/>
      <c r="D69" s="97" t="s">
        <v>172</v>
      </c>
      <c r="E69" s="57">
        <f>E70+E71</f>
        <v>13712315</v>
      </c>
    </row>
    <row r="70" spans="1:5" s="60" customFormat="1" ht="19.5" customHeight="1">
      <c r="A70" s="98"/>
      <c r="B70" s="99"/>
      <c r="C70" s="99" t="s">
        <v>519</v>
      </c>
      <c r="D70" s="107" t="s">
        <v>173</v>
      </c>
      <c r="E70" s="41">
        <v>13462315</v>
      </c>
    </row>
    <row r="71" spans="1:5" s="60" customFormat="1" ht="19.5" customHeight="1">
      <c r="A71" s="98"/>
      <c r="B71" s="99"/>
      <c r="C71" s="99" t="s">
        <v>520</v>
      </c>
      <c r="D71" s="107" t="s">
        <v>174</v>
      </c>
      <c r="E71" s="41">
        <v>250000</v>
      </c>
    </row>
    <row r="72" spans="1:5" ht="32.25" customHeight="1">
      <c r="A72" s="88"/>
      <c r="B72" s="118" t="s">
        <v>175</v>
      </c>
      <c r="C72" s="118"/>
      <c r="D72" s="97" t="s">
        <v>185</v>
      </c>
      <c r="E72" s="57">
        <f>E73+E74</f>
        <v>3227967</v>
      </c>
    </row>
    <row r="73" spans="1:5" s="60" customFormat="1" ht="19.5" customHeight="1">
      <c r="A73" s="98"/>
      <c r="B73" s="110"/>
      <c r="C73" s="99" t="s">
        <v>519</v>
      </c>
      <c r="D73" s="101" t="s">
        <v>173</v>
      </c>
      <c r="E73" s="41">
        <v>3173367</v>
      </c>
    </row>
    <row r="74" spans="1:5" s="60" customFormat="1" ht="19.5" customHeight="1">
      <c r="A74" s="98"/>
      <c r="B74" s="99"/>
      <c r="C74" s="99" t="s">
        <v>520</v>
      </c>
      <c r="D74" s="107" t="s">
        <v>174</v>
      </c>
      <c r="E74" s="41">
        <v>54600</v>
      </c>
    </row>
    <row r="75" spans="1:5" s="46" customFormat="1" ht="19.5" customHeight="1">
      <c r="A75" s="92" t="s">
        <v>176</v>
      </c>
      <c r="B75" s="93"/>
      <c r="C75" s="93"/>
      <c r="D75" s="102" t="s">
        <v>177</v>
      </c>
      <c r="E75" s="55">
        <f>SUM(E76,E79,E81,E83)</f>
        <v>44101140</v>
      </c>
    </row>
    <row r="76" spans="1:5" ht="32.25" customHeight="1">
      <c r="A76" s="88"/>
      <c r="B76" s="118" t="s">
        <v>178</v>
      </c>
      <c r="C76" s="118"/>
      <c r="D76" s="97" t="s">
        <v>186</v>
      </c>
      <c r="E76" s="57">
        <f>E77+E78</f>
        <v>23926759</v>
      </c>
    </row>
    <row r="77" spans="1:5" s="60" customFormat="1" ht="21.75" customHeight="1">
      <c r="A77" s="98"/>
      <c r="B77" s="110"/>
      <c r="C77" s="99" t="s">
        <v>521</v>
      </c>
      <c r="D77" s="101" t="s">
        <v>191</v>
      </c>
      <c r="E77" s="41">
        <v>12145719</v>
      </c>
    </row>
    <row r="78" spans="1:5" s="60" customFormat="1" ht="21.75" customHeight="1">
      <c r="A78" s="98"/>
      <c r="B78" s="110"/>
      <c r="C78" s="99" t="s">
        <v>521</v>
      </c>
      <c r="D78" s="101" t="s">
        <v>192</v>
      </c>
      <c r="E78" s="41">
        <v>11781040</v>
      </c>
    </row>
    <row r="79" spans="1:5" ht="19.5" customHeight="1">
      <c r="A79" s="88"/>
      <c r="B79" s="96" t="s">
        <v>179</v>
      </c>
      <c r="C79" s="96"/>
      <c r="D79" s="104" t="s">
        <v>180</v>
      </c>
      <c r="E79" s="57">
        <f>E80</f>
        <v>105000</v>
      </c>
    </row>
    <row r="80" spans="1:5" s="60" customFormat="1" ht="19.5" customHeight="1">
      <c r="A80" s="98"/>
      <c r="B80" s="99"/>
      <c r="C80" s="99" t="s">
        <v>494</v>
      </c>
      <c r="D80" s="107" t="s">
        <v>262</v>
      </c>
      <c r="E80" s="41">
        <v>105000</v>
      </c>
    </row>
    <row r="81" spans="1:5" ht="19.5" customHeight="1">
      <c r="A81" s="88"/>
      <c r="B81" s="96" t="s">
        <v>563</v>
      </c>
      <c r="C81" s="96"/>
      <c r="D81" s="104" t="s">
        <v>544</v>
      </c>
      <c r="E81" s="57">
        <f>E82</f>
        <v>140976</v>
      </c>
    </row>
    <row r="82" spans="1:5" s="60" customFormat="1" ht="21.75" customHeight="1">
      <c r="A82" s="98"/>
      <c r="B82" s="110"/>
      <c r="C82" s="99" t="s">
        <v>521</v>
      </c>
      <c r="D82" s="101" t="s">
        <v>190</v>
      </c>
      <c r="E82" s="41">
        <v>140976</v>
      </c>
    </row>
    <row r="83" spans="1:5" ht="19.5" customHeight="1">
      <c r="A83" s="88"/>
      <c r="B83" s="96" t="s">
        <v>564</v>
      </c>
      <c r="C83" s="118"/>
      <c r="D83" s="97" t="s">
        <v>667</v>
      </c>
      <c r="E83" s="57">
        <f>E84+E85</f>
        <v>19928405</v>
      </c>
    </row>
    <row r="84" spans="1:5" ht="60" customHeight="1">
      <c r="A84" s="88"/>
      <c r="B84" s="96"/>
      <c r="C84" s="111" t="s">
        <v>561</v>
      </c>
      <c r="D84" s="101" t="s">
        <v>586</v>
      </c>
      <c r="E84" s="41">
        <v>19314000</v>
      </c>
    </row>
    <row r="85" spans="1:5" s="60" customFormat="1" ht="21.75" customHeight="1">
      <c r="A85" s="98"/>
      <c r="B85" s="110"/>
      <c r="C85" s="99" t="s">
        <v>521</v>
      </c>
      <c r="D85" s="101" t="s">
        <v>190</v>
      </c>
      <c r="E85" s="41">
        <v>614405</v>
      </c>
    </row>
    <row r="86" spans="1:5" s="46" customFormat="1" ht="19.5" customHeight="1">
      <c r="A86" s="92" t="s">
        <v>524</v>
      </c>
      <c r="B86" s="93"/>
      <c r="C86" s="93"/>
      <c r="D86" s="102" t="s">
        <v>525</v>
      </c>
      <c r="E86" s="55">
        <f>SUM(E87,E89,)</f>
        <v>53000</v>
      </c>
    </row>
    <row r="87" spans="1:5" ht="19.5" customHeight="1">
      <c r="A87" s="88"/>
      <c r="B87" s="96" t="s">
        <v>533</v>
      </c>
      <c r="C87" s="96"/>
      <c r="D87" s="120" t="s">
        <v>138</v>
      </c>
      <c r="E87" s="57">
        <f>E88</f>
        <v>18000</v>
      </c>
    </row>
    <row r="88" spans="1:5" s="60" customFormat="1" ht="36.75" customHeight="1">
      <c r="A88" s="98"/>
      <c r="B88" s="99"/>
      <c r="C88" s="111" t="s">
        <v>522</v>
      </c>
      <c r="D88" s="101" t="s">
        <v>195</v>
      </c>
      <c r="E88" s="41">
        <v>18000</v>
      </c>
    </row>
    <row r="89" spans="1:5" ht="33.75" customHeight="1">
      <c r="A89" s="88"/>
      <c r="B89" s="118" t="s">
        <v>531</v>
      </c>
      <c r="C89" s="96"/>
      <c r="D89" s="97" t="s">
        <v>181</v>
      </c>
      <c r="E89" s="57">
        <f>E90</f>
        <v>35000</v>
      </c>
    </row>
    <row r="90" spans="1:5" s="60" customFormat="1" ht="19.5" customHeight="1">
      <c r="A90" s="98"/>
      <c r="B90" s="99"/>
      <c r="C90" s="99" t="s">
        <v>495</v>
      </c>
      <c r="D90" s="107" t="s">
        <v>193</v>
      </c>
      <c r="E90" s="41">
        <v>35000</v>
      </c>
    </row>
    <row r="91" spans="1:5" s="46" customFormat="1" ht="32.25" customHeight="1">
      <c r="A91" s="113" t="s">
        <v>633</v>
      </c>
      <c r="B91" s="93"/>
      <c r="C91" s="93"/>
      <c r="D91" s="95" t="s">
        <v>182</v>
      </c>
      <c r="E91" s="55">
        <f>E98+E92</f>
        <v>7292718</v>
      </c>
    </row>
    <row r="92" spans="1:5" s="279" customFormat="1" ht="21" customHeight="1">
      <c r="A92" s="275"/>
      <c r="B92" s="276" t="s">
        <v>545</v>
      </c>
      <c r="C92" s="276"/>
      <c r="D92" s="277" t="s">
        <v>583</v>
      </c>
      <c r="E92" s="278">
        <f>E97</f>
        <v>12000</v>
      </c>
    </row>
    <row r="93" spans="1:5" s="279" customFormat="1" ht="8.25" customHeight="1" thickBot="1">
      <c r="A93" s="327"/>
      <c r="B93" s="328"/>
      <c r="C93" s="328"/>
      <c r="D93" s="329"/>
      <c r="E93" s="330"/>
    </row>
    <row r="94" spans="1:5" s="325" customFormat="1" ht="4.5" customHeight="1">
      <c r="A94" s="322"/>
      <c r="B94" s="322"/>
      <c r="C94" s="322"/>
      <c r="D94" s="323"/>
      <c r="E94" s="324"/>
    </row>
    <row r="95" spans="1:5" s="325" customFormat="1" ht="8.25" customHeight="1" thickBot="1">
      <c r="A95" s="322"/>
      <c r="B95" s="322"/>
      <c r="C95" s="322"/>
      <c r="D95" s="323"/>
      <c r="E95" s="324"/>
    </row>
    <row r="96" spans="1:5" s="86" customFormat="1" ht="12.75" customHeight="1" thickBot="1">
      <c r="A96" s="313">
        <v>1</v>
      </c>
      <c r="B96" s="314">
        <v>2</v>
      </c>
      <c r="C96" s="314">
        <v>3</v>
      </c>
      <c r="D96" s="314">
        <v>4</v>
      </c>
      <c r="E96" s="315">
        <v>5</v>
      </c>
    </row>
    <row r="97" spans="1:5" s="288" customFormat="1" ht="20.25" customHeight="1">
      <c r="A97" s="284"/>
      <c r="B97" s="285"/>
      <c r="C97" s="285" t="s">
        <v>546</v>
      </c>
      <c r="D97" s="286" t="s">
        <v>547</v>
      </c>
      <c r="E97" s="287">
        <v>12000</v>
      </c>
    </row>
    <row r="98" spans="1:5" ht="19.5" customHeight="1">
      <c r="A98" s="88"/>
      <c r="B98" s="96" t="s">
        <v>125</v>
      </c>
      <c r="C98" s="96"/>
      <c r="D98" s="104" t="s">
        <v>51</v>
      </c>
      <c r="E98" s="57">
        <f>E99+E100</f>
        <v>7280718</v>
      </c>
    </row>
    <row r="99" spans="1:5" s="60" customFormat="1" ht="60.75" customHeight="1">
      <c r="A99" s="98"/>
      <c r="B99" s="99"/>
      <c r="C99" s="111" t="s">
        <v>491</v>
      </c>
      <c r="D99" s="101" t="s">
        <v>415</v>
      </c>
      <c r="E99" s="41">
        <v>2200</v>
      </c>
    </row>
    <row r="100" spans="1:5" s="60" customFormat="1" ht="21.75" customHeight="1">
      <c r="A100" s="98"/>
      <c r="B100" s="99"/>
      <c r="C100" s="99" t="s">
        <v>501</v>
      </c>
      <c r="D100" s="107" t="s">
        <v>263</v>
      </c>
      <c r="E100" s="41">
        <f>199000+7079518</f>
        <v>7278518</v>
      </c>
    </row>
    <row r="101" spans="1:5" s="46" customFormat="1" ht="21.75" customHeight="1">
      <c r="A101" s="92" t="s">
        <v>134</v>
      </c>
      <c r="B101" s="93"/>
      <c r="C101" s="93"/>
      <c r="D101" s="102" t="s">
        <v>135</v>
      </c>
      <c r="E101" s="55">
        <f>E102</f>
        <v>63000</v>
      </c>
    </row>
    <row r="102" spans="1:5" ht="21.75" customHeight="1">
      <c r="A102" s="88"/>
      <c r="B102" s="96" t="s">
        <v>225</v>
      </c>
      <c r="C102" s="96"/>
      <c r="D102" s="104" t="s">
        <v>226</v>
      </c>
      <c r="E102" s="57">
        <f>E103</f>
        <v>63000</v>
      </c>
    </row>
    <row r="103" spans="1:5" s="60" customFormat="1" ht="47.25" customHeight="1">
      <c r="A103" s="98"/>
      <c r="B103" s="99"/>
      <c r="C103" s="111" t="s">
        <v>523</v>
      </c>
      <c r="D103" s="101" t="s">
        <v>428</v>
      </c>
      <c r="E103" s="41">
        <v>63000</v>
      </c>
    </row>
    <row r="104" spans="1:5" ht="19.5" customHeight="1" thickBot="1">
      <c r="A104" s="88"/>
      <c r="B104" s="96"/>
      <c r="C104" s="96"/>
      <c r="D104" s="104"/>
      <c r="E104" s="57"/>
    </row>
    <row r="105" spans="1:5" s="76" customFormat="1" ht="31.5" customHeight="1" thickBot="1">
      <c r="A105" s="524" t="s">
        <v>156</v>
      </c>
      <c r="B105" s="525"/>
      <c r="C105" s="525"/>
      <c r="D105" s="526"/>
      <c r="E105" s="75">
        <f>SUM(E91,E86,E75,E44,E27,E17,E14,E10)+E24+E101+E41</f>
        <v>110012048</v>
      </c>
    </row>
    <row r="106" spans="1:5" ht="19.5" customHeight="1">
      <c r="A106" s="122"/>
      <c r="B106" s="122"/>
      <c r="C106" s="122"/>
      <c r="D106" s="123"/>
      <c r="E106" s="124"/>
    </row>
    <row r="107" spans="1:5" ht="19.5" customHeight="1">
      <c r="A107" s="122"/>
      <c r="B107" s="122"/>
      <c r="C107" s="122"/>
      <c r="D107" s="123"/>
      <c r="E107" s="124"/>
    </row>
    <row r="108" spans="1:5" ht="19.5" customHeight="1">
      <c r="A108" s="122"/>
      <c r="B108" s="122"/>
      <c r="C108" s="122"/>
      <c r="D108" s="123"/>
      <c r="E108" s="124"/>
    </row>
    <row r="109" spans="1:5" ht="19.5" customHeight="1">
      <c r="A109" s="122"/>
      <c r="B109" s="122"/>
      <c r="C109" s="122"/>
      <c r="D109" s="123"/>
      <c r="E109" s="124"/>
    </row>
    <row r="110" spans="1:5" ht="19.5" customHeight="1">
      <c r="A110" s="122"/>
      <c r="B110" s="122"/>
      <c r="C110" s="122"/>
      <c r="D110" s="123"/>
      <c r="E110" s="124"/>
    </row>
    <row r="111" spans="1:5" ht="19.5" customHeight="1">
      <c r="A111" s="122"/>
      <c r="B111" s="122"/>
      <c r="C111" s="122"/>
      <c r="D111" s="123"/>
      <c r="E111" s="124"/>
    </row>
    <row r="112" spans="1:5" ht="19.5" customHeight="1">
      <c r="A112" s="122"/>
      <c r="B112" s="122"/>
      <c r="C112" s="122"/>
      <c r="D112" s="123"/>
      <c r="E112" s="124"/>
    </row>
    <row r="113" spans="1:5" ht="19.5" customHeight="1">
      <c r="A113" s="122"/>
      <c r="B113" s="122"/>
      <c r="C113" s="122"/>
      <c r="D113" s="123"/>
      <c r="E113" s="124"/>
    </row>
    <row r="114" spans="1:5" ht="19.5" customHeight="1">
      <c r="A114" s="122"/>
      <c r="B114" s="122"/>
      <c r="C114" s="122"/>
      <c r="D114" s="123"/>
      <c r="E114" s="124"/>
    </row>
    <row r="115" spans="1:5" ht="19.5" customHeight="1">
      <c r="A115" s="122"/>
      <c r="B115" s="122"/>
      <c r="C115" s="122"/>
      <c r="D115" s="123"/>
      <c r="E115" s="124"/>
    </row>
    <row r="116" spans="1:5" ht="19.5" customHeight="1">
      <c r="A116" s="122"/>
      <c r="B116" s="122"/>
      <c r="C116" s="122"/>
      <c r="D116" s="123"/>
      <c r="E116" s="124"/>
    </row>
    <row r="117" spans="1:5" ht="19.5" customHeight="1">
      <c r="A117" s="122"/>
      <c r="B117" s="122"/>
      <c r="C117" s="122"/>
      <c r="D117" s="123"/>
      <c r="E117" s="124"/>
    </row>
    <row r="118" spans="1:5" s="51" customFormat="1" ht="19.5" customHeight="1">
      <c r="A118" s="122"/>
      <c r="B118" s="122"/>
      <c r="C118" s="122"/>
      <c r="D118" s="122"/>
      <c r="E118" s="125"/>
    </row>
    <row r="119" spans="1:5" s="51" customFormat="1" ht="19.5" customHeight="1">
      <c r="A119" s="122"/>
      <c r="B119" s="122"/>
      <c r="C119" s="122"/>
      <c r="D119" s="122"/>
      <c r="E119" s="125"/>
    </row>
    <row r="120" spans="1:5" ht="19.5" customHeight="1">
      <c r="A120" s="122"/>
      <c r="B120" s="122"/>
      <c r="C120" s="122"/>
      <c r="D120" s="123"/>
      <c r="E120" s="124"/>
    </row>
    <row r="121" spans="1:5" ht="19.5" customHeight="1">
      <c r="A121" s="122"/>
      <c r="B121" s="122"/>
      <c r="C121" s="122"/>
      <c r="D121" s="123"/>
      <c r="E121" s="124"/>
    </row>
    <row r="122" spans="1:5" ht="19.5" customHeight="1">
      <c r="A122" s="122"/>
      <c r="B122" s="122"/>
      <c r="C122" s="122"/>
      <c r="D122" s="123"/>
      <c r="E122" s="124"/>
    </row>
    <row r="123" spans="1:5" ht="19.5" customHeight="1">
      <c r="A123" s="122"/>
      <c r="B123" s="122"/>
      <c r="C123" s="122"/>
      <c r="D123" s="123"/>
      <c r="E123" s="124"/>
    </row>
    <row r="124" spans="1:5" ht="19.5" customHeight="1">
      <c r="A124" s="122"/>
      <c r="B124" s="122"/>
      <c r="C124" s="122"/>
      <c r="D124" s="123"/>
      <c r="E124" s="124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</sheetData>
  <sheetProtection password="CF53" sheet="1" objects="1" scenarios="1"/>
  <mergeCells count="3">
    <mergeCell ref="A5:E5"/>
    <mergeCell ref="A6:E6"/>
    <mergeCell ref="A105:D10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9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7.25390625" style="78" customWidth="1"/>
    <col min="2" max="2" width="7.875" style="78" customWidth="1"/>
    <col min="3" max="3" width="5.25390625" style="78" customWidth="1"/>
    <col min="4" max="4" width="44.375" style="40" customWidth="1"/>
    <col min="5" max="5" width="18.25390625" style="43" customWidth="1"/>
    <col min="6" max="16384" width="9.125" style="43" customWidth="1"/>
  </cols>
  <sheetData>
    <row r="1" ht="12.75">
      <c r="D1" s="42" t="s">
        <v>626</v>
      </c>
    </row>
    <row r="2" ht="12.75">
      <c r="D2" s="44" t="s">
        <v>672</v>
      </c>
    </row>
    <row r="3" ht="12.75">
      <c r="D3" s="44" t="s">
        <v>682</v>
      </c>
    </row>
    <row r="4" ht="48" customHeight="1"/>
    <row r="5" spans="1:5" s="46" customFormat="1" ht="12">
      <c r="A5" s="523" t="s">
        <v>572</v>
      </c>
      <c r="B5" s="523"/>
      <c r="C5" s="523"/>
      <c r="D5" s="523"/>
      <c r="E5" s="523"/>
    </row>
    <row r="6" spans="1:5" s="46" customFormat="1" ht="12">
      <c r="A6" s="523" t="s">
        <v>665</v>
      </c>
      <c r="B6" s="523"/>
      <c r="C6" s="523"/>
      <c r="D6" s="523"/>
      <c r="E6" s="523"/>
    </row>
    <row r="7" spans="1:5" s="46" customFormat="1" ht="12">
      <c r="A7" s="45"/>
      <c r="B7" s="45"/>
      <c r="C7" s="45"/>
      <c r="D7" s="45"/>
      <c r="E7" s="45"/>
    </row>
    <row r="8" spans="1:5" s="46" customFormat="1" ht="12">
      <c r="A8" s="45"/>
      <c r="B8" s="45"/>
      <c r="C8" s="45"/>
      <c r="D8" s="45"/>
      <c r="E8" s="45"/>
    </row>
    <row r="9" ht="12.75" customHeight="1" thickBot="1"/>
    <row r="10" spans="1:5" s="51" customFormat="1" ht="12">
      <c r="A10" s="79" t="s">
        <v>0</v>
      </c>
      <c r="B10" s="80" t="s">
        <v>1</v>
      </c>
      <c r="C10" s="80" t="s">
        <v>21</v>
      </c>
      <c r="D10" s="80" t="s">
        <v>2</v>
      </c>
      <c r="E10" s="81" t="s">
        <v>22</v>
      </c>
    </row>
    <row r="11" spans="1:5" s="86" customFormat="1" ht="12.75" customHeight="1" thickBot="1">
      <c r="A11" s="83">
        <v>1</v>
      </c>
      <c r="B11" s="84">
        <v>2</v>
      </c>
      <c r="C11" s="84">
        <v>3</v>
      </c>
      <c r="D11" s="84">
        <v>4</v>
      </c>
      <c r="E11" s="85">
        <v>5</v>
      </c>
    </row>
    <row r="12" spans="1:5" s="46" customFormat="1" ht="57.75" customHeight="1">
      <c r="A12" s="113" t="s">
        <v>183</v>
      </c>
      <c r="B12" s="93"/>
      <c r="C12" s="93"/>
      <c r="D12" s="95" t="s">
        <v>550</v>
      </c>
      <c r="E12" s="55">
        <f>E13</f>
        <v>650000</v>
      </c>
    </row>
    <row r="13" spans="1:5" ht="33.75" customHeight="1">
      <c r="A13" s="88"/>
      <c r="B13" s="118" t="s">
        <v>169</v>
      </c>
      <c r="C13" s="96"/>
      <c r="D13" s="97" t="s">
        <v>270</v>
      </c>
      <c r="E13" s="57">
        <f>E14</f>
        <v>650000</v>
      </c>
    </row>
    <row r="14" spans="1:5" s="60" customFormat="1" ht="31.5" customHeight="1" thickBot="1">
      <c r="A14" s="505"/>
      <c r="B14" s="110"/>
      <c r="C14" s="110" t="s">
        <v>517</v>
      </c>
      <c r="D14" s="506" t="s">
        <v>188</v>
      </c>
      <c r="E14" s="507">
        <v>650000</v>
      </c>
    </row>
    <row r="15" spans="1:5" s="76" customFormat="1" ht="31.5" customHeight="1" thickBot="1">
      <c r="A15" s="524" t="s">
        <v>156</v>
      </c>
      <c r="B15" s="525"/>
      <c r="C15" s="525"/>
      <c r="D15" s="526"/>
      <c r="E15" s="75">
        <f>E12</f>
        <v>650000</v>
      </c>
    </row>
    <row r="16" spans="1:5" ht="19.5" customHeight="1">
      <c r="A16" s="122"/>
      <c r="B16" s="122"/>
      <c r="C16" s="122"/>
      <c r="D16" s="123"/>
      <c r="E16" s="124"/>
    </row>
    <row r="17" spans="1:5" ht="19.5" customHeight="1">
      <c r="A17" s="122"/>
      <c r="B17" s="122"/>
      <c r="C17" s="122"/>
      <c r="D17" s="123"/>
      <c r="E17" s="124"/>
    </row>
    <row r="18" spans="1:5" ht="19.5" customHeight="1">
      <c r="A18" s="122"/>
      <c r="B18" s="122"/>
      <c r="C18" s="122"/>
      <c r="D18" s="123"/>
      <c r="E18" s="124"/>
    </row>
    <row r="19" spans="1:5" ht="19.5" customHeight="1">
      <c r="A19" s="122"/>
      <c r="B19" s="122"/>
      <c r="C19" s="122"/>
      <c r="D19" s="123"/>
      <c r="E19" s="124"/>
    </row>
    <row r="20" spans="1:5" ht="19.5" customHeight="1">
      <c r="A20" s="122"/>
      <c r="B20" s="122"/>
      <c r="C20" s="122"/>
      <c r="D20" s="123"/>
      <c r="E20" s="124"/>
    </row>
    <row r="21" spans="1:5" ht="19.5" customHeight="1">
      <c r="A21" s="122"/>
      <c r="B21" s="122"/>
      <c r="C21" s="122"/>
      <c r="D21" s="123"/>
      <c r="E21" s="124"/>
    </row>
    <row r="22" spans="1:5" ht="19.5" customHeight="1">
      <c r="A22" s="122"/>
      <c r="B22" s="122"/>
      <c r="C22" s="122"/>
      <c r="D22" s="123"/>
      <c r="E22" s="124"/>
    </row>
    <row r="23" spans="1:5" ht="19.5" customHeight="1">
      <c r="A23" s="122"/>
      <c r="B23" s="122"/>
      <c r="C23" s="122"/>
      <c r="D23" s="123"/>
      <c r="E23" s="124"/>
    </row>
    <row r="24" spans="1:5" ht="19.5" customHeight="1">
      <c r="A24" s="122"/>
      <c r="B24" s="122"/>
      <c r="C24" s="122"/>
      <c r="D24" s="123"/>
      <c r="E24" s="124"/>
    </row>
    <row r="25" spans="1:5" ht="19.5" customHeight="1">
      <c r="A25" s="122"/>
      <c r="B25" s="122"/>
      <c r="C25" s="122"/>
      <c r="D25" s="123"/>
      <c r="E25" s="124"/>
    </row>
    <row r="26" spans="1:5" ht="19.5" customHeight="1">
      <c r="A26" s="122"/>
      <c r="B26" s="122"/>
      <c r="C26" s="122"/>
      <c r="D26" s="123"/>
      <c r="E26" s="124"/>
    </row>
    <row r="27" spans="1:5" ht="19.5" customHeight="1">
      <c r="A27" s="122"/>
      <c r="B27" s="122"/>
      <c r="C27" s="122"/>
      <c r="D27" s="123"/>
      <c r="E27" s="124"/>
    </row>
    <row r="28" spans="1:5" s="51" customFormat="1" ht="19.5" customHeight="1">
      <c r="A28" s="122"/>
      <c r="B28" s="122"/>
      <c r="C28" s="122"/>
      <c r="D28" s="122"/>
      <c r="E28" s="125"/>
    </row>
    <row r="29" spans="1:5" s="51" customFormat="1" ht="19.5" customHeight="1">
      <c r="A29" s="122"/>
      <c r="B29" s="122"/>
      <c r="C29" s="122"/>
      <c r="D29" s="122"/>
      <c r="E29" s="125"/>
    </row>
    <row r="30" spans="1:5" ht="19.5" customHeight="1">
      <c r="A30" s="122"/>
      <c r="B30" s="122"/>
      <c r="C30" s="122"/>
      <c r="D30" s="123"/>
      <c r="E30" s="124"/>
    </row>
    <row r="31" spans="1:5" ht="19.5" customHeight="1">
      <c r="A31" s="122"/>
      <c r="B31" s="122"/>
      <c r="C31" s="122"/>
      <c r="D31" s="123"/>
      <c r="E31" s="124"/>
    </row>
    <row r="32" spans="1:5" ht="19.5" customHeight="1">
      <c r="A32" s="122"/>
      <c r="B32" s="122"/>
      <c r="C32" s="122"/>
      <c r="D32" s="123"/>
      <c r="E32" s="124"/>
    </row>
    <row r="33" spans="1:5" ht="19.5" customHeight="1">
      <c r="A33" s="122"/>
      <c r="B33" s="122"/>
      <c r="C33" s="122"/>
      <c r="D33" s="123"/>
      <c r="E33" s="124"/>
    </row>
    <row r="34" spans="1:5" ht="19.5" customHeight="1">
      <c r="A34" s="122"/>
      <c r="B34" s="122"/>
      <c r="C34" s="122"/>
      <c r="D34" s="123"/>
      <c r="E34" s="124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</sheetData>
  <sheetProtection password="CF53" sheet="1" objects="1" scenarios="1"/>
  <mergeCells count="3">
    <mergeCell ref="A5:E5"/>
    <mergeCell ref="A6:E6"/>
    <mergeCell ref="A15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1"/>
  <sheetViews>
    <sheetView view="pageBreakPreview" zoomScaleSheetLayoutView="100" workbookViewId="0" topLeftCell="A52">
      <selection activeCell="E14" sqref="E14"/>
    </sheetView>
  </sheetViews>
  <sheetFormatPr defaultColWidth="9.00390625" defaultRowHeight="12.75"/>
  <cols>
    <col min="1" max="1" width="7.25390625" style="51" customWidth="1"/>
    <col min="2" max="2" width="7.875" style="43" customWidth="1"/>
    <col min="3" max="3" width="5.25390625" style="51" customWidth="1"/>
    <col min="4" max="4" width="42.75390625" style="40" customWidth="1"/>
    <col min="5" max="5" width="19.125" style="43" customWidth="1"/>
    <col min="6" max="16384" width="9.125" style="43" customWidth="1"/>
  </cols>
  <sheetData>
    <row r="1" ht="12.75">
      <c r="D1" s="42" t="s">
        <v>627</v>
      </c>
    </row>
    <row r="2" ht="12.75">
      <c r="D2" s="44" t="s">
        <v>673</v>
      </c>
    </row>
    <row r="3" ht="12.75">
      <c r="D3" s="44" t="s">
        <v>688</v>
      </c>
    </row>
    <row r="4" ht="24" customHeight="1"/>
    <row r="5" spans="1:5" s="46" customFormat="1" ht="12">
      <c r="A5" s="523" t="s">
        <v>577</v>
      </c>
      <c r="B5" s="523"/>
      <c r="C5" s="523"/>
      <c r="D5" s="523"/>
      <c r="E5" s="523"/>
    </row>
    <row r="6" spans="1:5" s="46" customFormat="1" ht="12">
      <c r="A6" s="523" t="s">
        <v>467</v>
      </c>
      <c r="B6" s="523"/>
      <c r="C6" s="523"/>
      <c r="D6" s="523"/>
      <c r="E6" s="523"/>
    </row>
    <row r="7" spans="1:5" s="46" customFormat="1" ht="12">
      <c r="A7" s="523" t="s">
        <v>576</v>
      </c>
      <c r="B7" s="523"/>
      <c r="C7" s="523"/>
      <c r="D7" s="523"/>
      <c r="E7" s="523"/>
    </row>
    <row r="9" ht="4.5" customHeight="1"/>
    <row r="10" ht="12.75" thickBot="1"/>
    <row r="11" spans="1:5" s="51" customFormat="1" ht="12">
      <c r="A11" s="127" t="s">
        <v>0</v>
      </c>
      <c r="B11" s="128" t="s">
        <v>1</v>
      </c>
      <c r="C11" s="128" t="s">
        <v>21</v>
      </c>
      <c r="D11" s="80" t="s">
        <v>2</v>
      </c>
      <c r="E11" s="81" t="s">
        <v>22</v>
      </c>
    </row>
    <row r="12" spans="1:5" s="86" customFormat="1" ht="12.75" customHeight="1" thickBot="1">
      <c r="A12" s="129">
        <v>1</v>
      </c>
      <c r="B12" s="130">
        <v>2</v>
      </c>
      <c r="C12" s="130">
        <v>3</v>
      </c>
      <c r="D12" s="84">
        <v>4</v>
      </c>
      <c r="E12" s="85">
        <v>5</v>
      </c>
    </row>
    <row r="13" spans="1:5" ht="19.5" customHeight="1">
      <c r="A13" s="92" t="s">
        <v>61</v>
      </c>
      <c r="B13" s="93"/>
      <c r="C13" s="94"/>
      <c r="D13" s="102" t="s">
        <v>62</v>
      </c>
      <c r="E13" s="55">
        <f>SUM(E14)</f>
        <v>41000</v>
      </c>
    </row>
    <row r="14" spans="1:5" ht="19.5" customHeight="1">
      <c r="A14" s="88"/>
      <c r="B14" s="96" t="s">
        <v>64</v>
      </c>
      <c r="C14" s="94"/>
      <c r="D14" s="97" t="s">
        <v>65</v>
      </c>
      <c r="E14" s="57">
        <f>E15</f>
        <v>41000</v>
      </c>
    </row>
    <row r="15" spans="1:5" s="60" customFormat="1" ht="48.75" customHeight="1">
      <c r="A15" s="98"/>
      <c r="B15" s="99"/>
      <c r="C15" s="100" t="s">
        <v>486</v>
      </c>
      <c r="D15" s="101" t="s">
        <v>253</v>
      </c>
      <c r="E15" s="41">
        <v>41000</v>
      </c>
    </row>
    <row r="16" spans="1:5" ht="19.5" customHeight="1">
      <c r="A16" s="92" t="s">
        <v>67</v>
      </c>
      <c r="B16" s="93"/>
      <c r="C16" s="94"/>
      <c r="D16" s="102" t="s">
        <v>68</v>
      </c>
      <c r="E16" s="55">
        <f>SUM(E17,E19,E21)</f>
        <v>132000</v>
      </c>
    </row>
    <row r="17" spans="1:5" ht="19.5" customHeight="1">
      <c r="A17" s="88"/>
      <c r="B17" s="96" t="s">
        <v>141</v>
      </c>
      <c r="C17" s="94"/>
      <c r="D17" s="104" t="s">
        <v>294</v>
      </c>
      <c r="E17" s="57">
        <f>E18</f>
        <v>29000</v>
      </c>
    </row>
    <row r="18" spans="1:5" s="60" customFormat="1" ht="48.75" customHeight="1">
      <c r="A18" s="98"/>
      <c r="B18" s="99"/>
      <c r="C18" s="100" t="s">
        <v>486</v>
      </c>
      <c r="D18" s="101" t="s">
        <v>253</v>
      </c>
      <c r="E18" s="41">
        <v>29000</v>
      </c>
    </row>
    <row r="19" spans="1:5" ht="19.5" customHeight="1">
      <c r="A19" s="88"/>
      <c r="B19" s="96" t="s">
        <v>70</v>
      </c>
      <c r="C19" s="94"/>
      <c r="D19" s="97" t="s">
        <v>254</v>
      </c>
      <c r="E19" s="57">
        <f>E20</f>
        <v>12000</v>
      </c>
    </row>
    <row r="20" spans="1:5" s="60" customFormat="1" ht="48.75" customHeight="1">
      <c r="A20" s="98"/>
      <c r="B20" s="99"/>
      <c r="C20" s="100" t="s">
        <v>486</v>
      </c>
      <c r="D20" s="101" t="s">
        <v>253</v>
      </c>
      <c r="E20" s="41">
        <v>12000</v>
      </c>
    </row>
    <row r="21" spans="1:5" ht="19.5" customHeight="1">
      <c r="A21" s="88"/>
      <c r="B21" s="96" t="s">
        <v>142</v>
      </c>
      <c r="C21" s="94"/>
      <c r="D21" s="104" t="s">
        <v>143</v>
      </c>
      <c r="E21" s="57">
        <f>E22</f>
        <v>91000</v>
      </c>
    </row>
    <row r="22" spans="1:5" s="60" customFormat="1" ht="48.75" customHeight="1">
      <c r="A22" s="98"/>
      <c r="B22" s="99"/>
      <c r="C22" s="100" t="s">
        <v>486</v>
      </c>
      <c r="D22" s="101" t="s">
        <v>253</v>
      </c>
      <c r="E22" s="41">
        <v>91000</v>
      </c>
    </row>
    <row r="23" spans="1:5" ht="19.5" customHeight="1">
      <c r="A23" s="92" t="s">
        <v>71</v>
      </c>
      <c r="B23" s="93"/>
      <c r="C23" s="94"/>
      <c r="D23" s="102" t="s">
        <v>72</v>
      </c>
      <c r="E23" s="55">
        <f>SUM(E24,E27)</f>
        <v>443000</v>
      </c>
    </row>
    <row r="24" spans="1:5" ht="19.5" customHeight="1">
      <c r="A24" s="88"/>
      <c r="B24" s="96" t="s">
        <v>144</v>
      </c>
      <c r="C24" s="94"/>
      <c r="D24" s="104" t="s">
        <v>202</v>
      </c>
      <c r="E24" s="57">
        <f>E25+E26</f>
        <v>423000</v>
      </c>
    </row>
    <row r="25" spans="1:5" s="60" customFormat="1" ht="51" customHeight="1">
      <c r="A25" s="98"/>
      <c r="B25" s="99"/>
      <c r="C25" s="100" t="s">
        <v>496</v>
      </c>
      <c r="D25" s="101" t="s">
        <v>295</v>
      </c>
      <c r="E25" s="41">
        <v>344000</v>
      </c>
    </row>
    <row r="26" spans="1:5" s="60" customFormat="1" ht="48.75" customHeight="1">
      <c r="A26" s="98"/>
      <c r="B26" s="99"/>
      <c r="C26" s="131" t="s">
        <v>486</v>
      </c>
      <c r="D26" s="101" t="s">
        <v>253</v>
      </c>
      <c r="E26" s="41">
        <v>79000</v>
      </c>
    </row>
    <row r="27" spans="1:5" ht="19.5" customHeight="1">
      <c r="A27" s="88"/>
      <c r="B27" s="96" t="s">
        <v>145</v>
      </c>
      <c r="C27" s="94"/>
      <c r="D27" s="104" t="s">
        <v>146</v>
      </c>
      <c r="E27" s="57">
        <f>E28</f>
        <v>20000</v>
      </c>
    </row>
    <row r="28" spans="1:5" s="60" customFormat="1" ht="48.75" customHeight="1">
      <c r="A28" s="98"/>
      <c r="B28" s="99"/>
      <c r="C28" s="100" t="s">
        <v>486</v>
      </c>
      <c r="D28" s="101" t="s">
        <v>253</v>
      </c>
      <c r="E28" s="41">
        <v>20000</v>
      </c>
    </row>
    <row r="29" spans="1:5" s="282" customFormat="1" ht="27" customHeight="1" thickBot="1">
      <c r="A29" s="318"/>
      <c r="B29" s="319"/>
      <c r="C29" s="406"/>
      <c r="D29" s="407"/>
      <c r="E29" s="312"/>
    </row>
    <row r="30" spans="1:5" s="282" customFormat="1" ht="13.5" customHeight="1">
      <c r="A30" s="112"/>
      <c r="B30" s="112"/>
      <c r="C30" s="303"/>
      <c r="D30" s="304"/>
      <c r="E30" s="305"/>
    </row>
    <row r="31" spans="1:5" s="282" customFormat="1" ht="12.75" customHeight="1" thickBot="1">
      <c r="A31" s="112"/>
      <c r="B31" s="112"/>
      <c r="C31" s="303"/>
      <c r="D31" s="304"/>
      <c r="E31" s="305"/>
    </row>
    <row r="32" spans="1:5" s="86" customFormat="1" ht="12.75" customHeight="1" thickBot="1">
      <c r="A32" s="408">
        <v>1</v>
      </c>
      <c r="B32" s="409">
        <v>2</v>
      </c>
      <c r="C32" s="409">
        <v>3</v>
      </c>
      <c r="D32" s="314">
        <v>4</v>
      </c>
      <c r="E32" s="315">
        <v>5</v>
      </c>
    </row>
    <row r="33" spans="1:5" s="60" customFormat="1" ht="48.75" customHeight="1">
      <c r="A33" s="113" t="s">
        <v>450</v>
      </c>
      <c r="B33" s="99"/>
      <c r="C33" s="100"/>
      <c r="D33" s="95" t="s">
        <v>449</v>
      </c>
      <c r="E33" s="55">
        <f>E34</f>
        <v>6905</v>
      </c>
    </row>
    <row r="34" spans="1:5" ht="33" customHeight="1">
      <c r="A34" s="88"/>
      <c r="B34" s="114" t="s">
        <v>451</v>
      </c>
      <c r="C34" s="115"/>
      <c r="D34" s="97" t="s">
        <v>472</v>
      </c>
      <c r="E34" s="57">
        <f>E35</f>
        <v>6905</v>
      </c>
    </row>
    <row r="35" spans="1:5" s="60" customFormat="1" ht="48.75" customHeight="1">
      <c r="A35" s="98"/>
      <c r="B35" s="99"/>
      <c r="C35" s="100" t="s">
        <v>496</v>
      </c>
      <c r="D35" s="101" t="s">
        <v>295</v>
      </c>
      <c r="E35" s="41">
        <v>6905</v>
      </c>
    </row>
    <row r="36" spans="1:5" ht="32.25" customHeight="1">
      <c r="A36" s="116" t="s">
        <v>77</v>
      </c>
      <c r="B36" s="93"/>
      <c r="C36" s="94"/>
      <c r="D36" s="95" t="s">
        <v>452</v>
      </c>
      <c r="E36" s="55">
        <f>E37+E40</f>
        <v>3594000</v>
      </c>
    </row>
    <row r="37" spans="1:5" ht="19.5" customHeight="1">
      <c r="A37" s="88"/>
      <c r="B37" s="96" t="s">
        <v>80</v>
      </c>
      <c r="C37" s="94"/>
      <c r="D37" s="97" t="s">
        <v>266</v>
      </c>
      <c r="E37" s="57">
        <f>E38+E39</f>
        <v>3565000</v>
      </c>
    </row>
    <row r="38" spans="1:5" s="60" customFormat="1" ht="48.75" customHeight="1">
      <c r="A38" s="98"/>
      <c r="B38" s="99"/>
      <c r="C38" s="100" t="s">
        <v>486</v>
      </c>
      <c r="D38" s="101" t="s">
        <v>253</v>
      </c>
      <c r="E38" s="41">
        <v>3545000</v>
      </c>
    </row>
    <row r="39" spans="1:5" s="60" customFormat="1" ht="48.75" customHeight="1">
      <c r="A39" s="98"/>
      <c r="B39" s="99"/>
      <c r="C39" s="100" t="s">
        <v>502</v>
      </c>
      <c r="D39" s="101" t="s">
        <v>288</v>
      </c>
      <c r="E39" s="41">
        <v>20000</v>
      </c>
    </row>
    <row r="40" spans="1:5" ht="19.5" customHeight="1">
      <c r="A40" s="88"/>
      <c r="B40" s="96" t="s">
        <v>147</v>
      </c>
      <c r="C40" s="94"/>
      <c r="D40" s="104" t="s">
        <v>148</v>
      </c>
      <c r="E40" s="57">
        <f>E41+E42</f>
        <v>29000</v>
      </c>
    </row>
    <row r="41" spans="1:5" s="60" customFormat="1" ht="48.75" customHeight="1">
      <c r="A41" s="98"/>
      <c r="B41" s="99"/>
      <c r="C41" s="100" t="s">
        <v>496</v>
      </c>
      <c r="D41" s="101" t="s">
        <v>295</v>
      </c>
      <c r="E41" s="41">
        <v>4000</v>
      </c>
    </row>
    <row r="42" spans="1:5" s="60" customFormat="1" ht="48.75" customHeight="1">
      <c r="A42" s="98"/>
      <c r="B42" s="99"/>
      <c r="C42" s="100" t="s">
        <v>502</v>
      </c>
      <c r="D42" s="101" t="s">
        <v>288</v>
      </c>
      <c r="E42" s="41">
        <v>25000</v>
      </c>
    </row>
    <row r="43" spans="1:5" ht="19.5" customHeight="1">
      <c r="A43" s="92" t="s">
        <v>99</v>
      </c>
      <c r="B43" s="93"/>
      <c r="C43" s="94"/>
      <c r="D43" s="102" t="s">
        <v>100</v>
      </c>
      <c r="E43" s="55">
        <f>E44</f>
        <v>575000</v>
      </c>
    </row>
    <row r="44" spans="1:5" ht="32.25" customHeight="1">
      <c r="A44" s="88"/>
      <c r="B44" s="118" t="s">
        <v>149</v>
      </c>
      <c r="C44" s="94"/>
      <c r="D44" s="97" t="s">
        <v>560</v>
      </c>
      <c r="E44" s="57">
        <f>E45</f>
        <v>575000</v>
      </c>
    </row>
    <row r="45" spans="1:5" s="60" customFormat="1" ht="48.75" customHeight="1">
      <c r="A45" s="98"/>
      <c r="B45" s="99"/>
      <c r="C45" s="100" t="s">
        <v>486</v>
      </c>
      <c r="D45" s="101" t="s">
        <v>253</v>
      </c>
      <c r="E45" s="41">
        <v>575000</v>
      </c>
    </row>
    <row r="46" spans="1:5" ht="19.5" customHeight="1">
      <c r="A46" s="92" t="s">
        <v>524</v>
      </c>
      <c r="B46" s="93"/>
      <c r="C46" s="94"/>
      <c r="D46" s="102" t="s">
        <v>525</v>
      </c>
      <c r="E46" s="55">
        <f>SUM(E47,E49,E55,E57,E60,E62)</f>
        <v>1862000</v>
      </c>
    </row>
    <row r="47" spans="1:5" ht="19.5" customHeight="1">
      <c r="A47" s="88"/>
      <c r="B47" s="96" t="s">
        <v>526</v>
      </c>
      <c r="C47" s="94"/>
      <c r="D47" s="104" t="s">
        <v>420</v>
      </c>
      <c r="E47" s="57">
        <f>E48</f>
        <v>102000</v>
      </c>
    </row>
    <row r="48" spans="1:5" s="60" customFormat="1" ht="48.75" customHeight="1">
      <c r="A48" s="98"/>
      <c r="B48" s="99"/>
      <c r="C48" s="100" t="s">
        <v>496</v>
      </c>
      <c r="D48" s="101" t="s">
        <v>295</v>
      </c>
      <c r="E48" s="41">
        <v>102000</v>
      </c>
    </row>
    <row r="49" spans="1:5" ht="36" customHeight="1">
      <c r="A49" s="88"/>
      <c r="B49" s="118" t="s">
        <v>527</v>
      </c>
      <c r="C49" s="94"/>
      <c r="D49" s="97" t="s">
        <v>252</v>
      </c>
      <c r="E49" s="57">
        <f>E50</f>
        <v>61000</v>
      </c>
    </row>
    <row r="50" spans="1:5" s="60" customFormat="1" ht="48.75" customHeight="1">
      <c r="A50" s="98"/>
      <c r="B50" s="99"/>
      <c r="C50" s="100" t="s">
        <v>496</v>
      </c>
      <c r="D50" s="101" t="s">
        <v>295</v>
      </c>
      <c r="E50" s="41">
        <v>61000</v>
      </c>
    </row>
    <row r="51" spans="1:5" s="60" customFormat="1" ht="8.25" customHeight="1" thickBot="1">
      <c r="A51" s="308"/>
      <c r="B51" s="309"/>
      <c r="C51" s="310"/>
      <c r="D51" s="311"/>
      <c r="E51" s="312"/>
    </row>
    <row r="52" spans="1:5" s="282" customFormat="1" ht="8.25" customHeight="1">
      <c r="A52" s="112"/>
      <c r="B52" s="112"/>
      <c r="C52" s="303"/>
      <c r="D52" s="304"/>
      <c r="E52" s="305"/>
    </row>
    <row r="53" spans="1:5" s="282" customFormat="1" ht="9.75" customHeight="1" thickBot="1">
      <c r="A53" s="112"/>
      <c r="B53" s="112"/>
      <c r="C53" s="303"/>
      <c r="D53" s="304"/>
      <c r="E53" s="305"/>
    </row>
    <row r="54" spans="1:5" s="86" customFormat="1" ht="12.75" customHeight="1" thickBot="1">
      <c r="A54" s="408">
        <v>1</v>
      </c>
      <c r="B54" s="409">
        <v>2</v>
      </c>
      <c r="C54" s="409">
        <v>3</v>
      </c>
      <c r="D54" s="314">
        <v>4</v>
      </c>
      <c r="E54" s="315">
        <v>5</v>
      </c>
    </row>
    <row r="55" spans="1:5" ht="32.25" customHeight="1">
      <c r="A55" s="88"/>
      <c r="B55" s="114" t="s">
        <v>528</v>
      </c>
      <c r="C55" s="94"/>
      <c r="D55" s="97" t="s">
        <v>259</v>
      </c>
      <c r="E55" s="57">
        <f>E56</f>
        <v>963000</v>
      </c>
    </row>
    <row r="56" spans="1:5" s="60" customFormat="1" ht="48.75" customHeight="1">
      <c r="A56" s="98"/>
      <c r="B56" s="99"/>
      <c r="C56" s="100" t="s">
        <v>496</v>
      </c>
      <c r="D56" s="101" t="s">
        <v>295</v>
      </c>
      <c r="E56" s="41">
        <v>963000</v>
      </c>
    </row>
    <row r="57" spans="1:5" ht="19.5" customHeight="1">
      <c r="A57" s="88"/>
      <c r="B57" s="96" t="s">
        <v>529</v>
      </c>
      <c r="C57" s="94"/>
      <c r="D57" s="97" t="s">
        <v>255</v>
      </c>
      <c r="E57" s="57">
        <f>E58+E59</f>
        <v>140000</v>
      </c>
    </row>
    <row r="58" spans="1:5" s="60" customFormat="1" ht="48.75" customHeight="1">
      <c r="A58" s="98"/>
      <c r="B58" s="99"/>
      <c r="C58" s="100" t="s">
        <v>496</v>
      </c>
      <c r="D58" s="101" t="s">
        <v>295</v>
      </c>
      <c r="E58" s="41">
        <v>120000</v>
      </c>
    </row>
    <row r="59" spans="1:5" s="60" customFormat="1" ht="48.75" customHeight="1">
      <c r="A59" s="98"/>
      <c r="B59" s="99"/>
      <c r="C59" s="100" t="s">
        <v>486</v>
      </c>
      <c r="D59" s="101" t="s">
        <v>253</v>
      </c>
      <c r="E59" s="41">
        <v>20000</v>
      </c>
    </row>
    <row r="60" spans="1:5" ht="19.5" customHeight="1">
      <c r="A60" s="88"/>
      <c r="B60" s="96" t="s">
        <v>530</v>
      </c>
      <c r="C60" s="94"/>
      <c r="D60" s="104" t="s">
        <v>196</v>
      </c>
      <c r="E60" s="57">
        <f>E61</f>
        <v>526000</v>
      </c>
    </row>
    <row r="61" spans="1:5" s="60" customFormat="1" ht="48.75" customHeight="1">
      <c r="A61" s="98"/>
      <c r="B61" s="99"/>
      <c r="C61" s="100" t="s">
        <v>496</v>
      </c>
      <c r="D61" s="101" t="s">
        <v>295</v>
      </c>
      <c r="E61" s="41">
        <v>526000</v>
      </c>
    </row>
    <row r="62" spans="1:5" ht="19.5" customHeight="1">
      <c r="A62" s="88"/>
      <c r="B62" s="96" t="s">
        <v>531</v>
      </c>
      <c r="C62" s="94"/>
      <c r="D62" s="97" t="s">
        <v>256</v>
      </c>
      <c r="E62" s="57">
        <f>E63</f>
        <v>70000</v>
      </c>
    </row>
    <row r="63" spans="1:5" s="60" customFormat="1" ht="48.75" customHeight="1">
      <c r="A63" s="98"/>
      <c r="B63" s="99"/>
      <c r="C63" s="100" t="s">
        <v>496</v>
      </c>
      <c r="D63" s="101" t="s">
        <v>295</v>
      </c>
      <c r="E63" s="41">
        <v>70000</v>
      </c>
    </row>
    <row r="64" spans="1:5" s="274" customFormat="1" ht="48.75" customHeight="1">
      <c r="A64" s="269" t="s">
        <v>105</v>
      </c>
      <c r="B64" s="270"/>
      <c r="C64" s="271"/>
      <c r="D64" s="272" t="s">
        <v>532</v>
      </c>
      <c r="E64" s="273">
        <f>E65</f>
        <v>37000</v>
      </c>
    </row>
    <row r="65" spans="1:5" ht="19.5" customHeight="1">
      <c r="A65" s="88"/>
      <c r="B65" s="280" t="s">
        <v>154</v>
      </c>
      <c r="C65" s="94"/>
      <c r="D65" s="97" t="s">
        <v>638</v>
      </c>
      <c r="E65" s="57">
        <f>E66</f>
        <v>37000</v>
      </c>
    </row>
    <row r="66" spans="1:5" s="60" customFormat="1" ht="48.75" customHeight="1">
      <c r="A66" s="98"/>
      <c r="B66" s="281"/>
      <c r="C66" s="100" t="s">
        <v>486</v>
      </c>
      <c r="D66" s="101" t="s">
        <v>253</v>
      </c>
      <c r="E66" s="41">
        <v>37000</v>
      </c>
    </row>
    <row r="67" spans="1:5" s="60" customFormat="1" ht="29.25" customHeight="1" thickBot="1">
      <c r="A67" s="98"/>
      <c r="B67" s="99"/>
      <c r="C67" s="100"/>
      <c r="D67" s="101"/>
      <c r="E67" s="41"/>
    </row>
    <row r="68" spans="1:5" s="76" customFormat="1" ht="29.25" customHeight="1" thickBot="1">
      <c r="A68" s="524" t="s">
        <v>156</v>
      </c>
      <c r="B68" s="525"/>
      <c r="C68" s="525"/>
      <c r="D68" s="526"/>
      <c r="E68" s="75">
        <f>SUM(E64,E13,E16,E23,E36,E43)+E33+E46</f>
        <v>6690905</v>
      </c>
    </row>
    <row r="69" spans="1:5" ht="12">
      <c r="A69" s="91"/>
      <c r="B69" s="63"/>
      <c r="C69" s="91"/>
      <c r="D69" s="123"/>
      <c r="E69" s="63"/>
    </row>
    <row r="70" spans="1:5" ht="12">
      <c r="A70" s="91"/>
      <c r="B70" s="63"/>
      <c r="C70" s="91"/>
      <c r="D70" s="123"/>
      <c r="E70" s="63"/>
    </row>
    <row r="71" spans="1:5" ht="12">
      <c r="A71" s="91"/>
      <c r="B71" s="63"/>
      <c r="C71" s="91"/>
      <c r="D71" s="123"/>
      <c r="E71" s="63"/>
    </row>
    <row r="72" spans="1:5" ht="12">
      <c r="A72" s="91"/>
      <c r="B72" s="63"/>
      <c r="C72" s="91"/>
      <c r="D72" s="123"/>
      <c r="E72" s="63"/>
    </row>
    <row r="73" spans="1:5" ht="12">
      <c r="A73" s="91"/>
      <c r="B73" s="63"/>
      <c r="C73" s="91"/>
      <c r="D73" s="123"/>
      <c r="E73" s="63"/>
    </row>
    <row r="74" spans="1:5" ht="12">
      <c r="A74" s="91"/>
      <c r="B74" s="63"/>
      <c r="C74" s="91"/>
      <c r="D74" s="123"/>
      <c r="E74" s="63"/>
    </row>
    <row r="75" spans="1:5" ht="12">
      <c r="A75" s="91"/>
      <c r="B75" s="63"/>
      <c r="C75" s="91"/>
      <c r="D75" s="123"/>
      <c r="E75" s="63"/>
    </row>
    <row r="76" spans="1:5" ht="12">
      <c r="A76" s="91"/>
      <c r="B76" s="63"/>
      <c r="C76" s="91"/>
      <c r="D76" s="123"/>
      <c r="E76" s="63"/>
    </row>
    <row r="77" spans="1:5" ht="12">
      <c r="A77" s="91"/>
      <c r="B77" s="63"/>
      <c r="C77" s="91"/>
      <c r="D77" s="123"/>
      <c r="E77" s="63"/>
    </row>
    <row r="78" spans="1:5" ht="12">
      <c r="A78" s="91"/>
      <c r="B78" s="63"/>
      <c r="C78" s="91"/>
      <c r="D78" s="123"/>
      <c r="E78" s="63"/>
    </row>
    <row r="79" spans="1:5" ht="12">
      <c r="A79" s="91"/>
      <c r="B79" s="63"/>
      <c r="C79" s="91"/>
      <c r="D79" s="123"/>
      <c r="E79" s="63"/>
    </row>
    <row r="80" spans="1:5" ht="12">
      <c r="A80" s="91"/>
      <c r="B80" s="63"/>
      <c r="C80" s="91"/>
      <c r="D80" s="123"/>
      <c r="E80" s="63"/>
    </row>
    <row r="81" spans="1:5" s="51" customFormat="1" ht="12">
      <c r="A81" s="91"/>
      <c r="B81" s="91"/>
      <c r="C81" s="91"/>
      <c r="D81" s="122"/>
      <c r="E81" s="91"/>
    </row>
    <row r="82" spans="1:5" s="51" customFormat="1" ht="12.75" customHeight="1">
      <c r="A82" s="91"/>
      <c r="B82" s="91"/>
      <c r="C82" s="91"/>
      <c r="D82" s="122"/>
      <c r="E82" s="91"/>
    </row>
    <row r="83" spans="1:5" ht="12">
      <c r="A83" s="91"/>
      <c r="B83" s="63"/>
      <c r="C83" s="91"/>
      <c r="D83" s="123"/>
      <c r="E83" s="63"/>
    </row>
    <row r="84" spans="1:5" ht="12">
      <c r="A84" s="91"/>
      <c r="B84" s="63"/>
      <c r="C84" s="91"/>
      <c r="D84" s="123"/>
      <c r="E84" s="63"/>
    </row>
    <row r="85" spans="1:5" ht="12">
      <c r="A85" s="91"/>
      <c r="B85" s="63"/>
      <c r="C85" s="91"/>
      <c r="D85" s="123"/>
      <c r="E85" s="63"/>
    </row>
    <row r="86" spans="1:5" ht="12">
      <c r="A86" s="91"/>
      <c r="B86" s="63"/>
      <c r="C86" s="91"/>
      <c r="D86" s="123"/>
      <c r="E86" s="63"/>
    </row>
    <row r="87" spans="1:5" ht="12">
      <c r="A87" s="91"/>
      <c r="B87" s="63"/>
      <c r="C87" s="91"/>
      <c r="D87" s="123"/>
      <c r="E87" s="63"/>
    </row>
    <row r="88" spans="1:5" ht="12">
      <c r="A88" s="91"/>
      <c r="B88" s="63"/>
      <c r="C88" s="91"/>
      <c r="D88" s="123"/>
      <c r="E88" s="63"/>
    </row>
    <row r="89" spans="1:5" ht="12">
      <c r="A89" s="91"/>
      <c r="B89" s="63"/>
      <c r="C89" s="91"/>
      <c r="D89" s="123"/>
      <c r="E89" s="63"/>
    </row>
    <row r="90" spans="1:5" ht="12">
      <c r="A90" s="91"/>
      <c r="B90" s="63"/>
      <c r="C90" s="91"/>
      <c r="D90" s="123"/>
      <c r="E90" s="63"/>
    </row>
    <row r="91" spans="1:5" ht="12">
      <c r="A91" s="91"/>
      <c r="B91" s="63"/>
      <c r="C91" s="91"/>
      <c r="D91" s="123"/>
      <c r="E91" s="63"/>
    </row>
    <row r="92" spans="1:5" ht="12">
      <c r="A92" s="91"/>
      <c r="B92" s="63"/>
      <c r="C92" s="91"/>
      <c r="D92" s="123"/>
      <c r="E92" s="63"/>
    </row>
    <row r="93" spans="1:5" ht="12">
      <c r="A93" s="91"/>
      <c r="B93" s="63"/>
      <c r="C93" s="91"/>
      <c r="D93" s="123"/>
      <c r="E93" s="63"/>
    </row>
    <row r="94" spans="1:5" ht="12">
      <c r="A94" s="91"/>
      <c r="B94" s="63"/>
      <c r="C94" s="91"/>
      <c r="D94" s="123"/>
      <c r="E94" s="63"/>
    </row>
    <row r="95" spans="1:5" ht="12">
      <c r="A95" s="91"/>
      <c r="B95" s="63"/>
      <c r="C95" s="91"/>
      <c r="D95" s="123"/>
      <c r="E95" s="63"/>
    </row>
    <row r="96" spans="1:5" ht="12">
      <c r="A96" s="91"/>
      <c r="B96" s="63"/>
      <c r="C96" s="91"/>
      <c r="D96" s="123"/>
      <c r="E96" s="63"/>
    </row>
    <row r="97" spans="1:5" ht="12">
      <c r="A97" s="91"/>
      <c r="B97" s="63"/>
      <c r="C97" s="91"/>
      <c r="D97" s="123"/>
      <c r="E97" s="63"/>
    </row>
    <row r="98" spans="1:5" ht="12">
      <c r="A98" s="91"/>
      <c r="B98" s="63"/>
      <c r="C98" s="91"/>
      <c r="D98" s="123"/>
      <c r="E98" s="63"/>
    </row>
    <row r="99" spans="1:5" ht="12">
      <c r="A99" s="91"/>
      <c r="B99" s="63"/>
      <c r="C99" s="91"/>
      <c r="D99" s="123"/>
      <c r="E99" s="63"/>
    </row>
    <row r="100" spans="1:5" ht="12">
      <c r="A100" s="91"/>
      <c r="B100" s="63"/>
      <c r="C100" s="91"/>
      <c r="D100" s="123"/>
      <c r="E100" s="63"/>
    </row>
    <row r="101" spans="1:5" ht="12">
      <c r="A101" s="91"/>
      <c r="B101" s="63"/>
      <c r="C101" s="91"/>
      <c r="D101" s="123"/>
      <c r="E101" s="63"/>
    </row>
    <row r="102" spans="1:5" ht="12">
      <c r="A102" s="91"/>
      <c r="B102" s="63"/>
      <c r="C102" s="91"/>
      <c r="D102" s="123"/>
      <c r="E102" s="63"/>
    </row>
    <row r="103" spans="1:5" ht="12">
      <c r="A103" s="91"/>
      <c r="B103" s="63"/>
      <c r="C103" s="91"/>
      <c r="D103" s="123"/>
      <c r="E103" s="63"/>
    </row>
    <row r="104" spans="1:5" ht="12">
      <c r="A104" s="91"/>
      <c r="B104" s="63"/>
      <c r="C104" s="91"/>
      <c r="D104" s="123"/>
      <c r="E104" s="63"/>
    </row>
    <row r="105" spans="1:5" ht="12">
      <c r="A105" s="91"/>
      <c r="B105" s="63"/>
      <c r="C105" s="91"/>
      <c r="D105" s="123"/>
      <c r="E105" s="63"/>
    </row>
    <row r="106" spans="1:5" ht="12">
      <c r="A106" s="91"/>
      <c r="B106" s="63"/>
      <c r="C106" s="91"/>
      <c r="D106" s="123"/>
      <c r="E106" s="63"/>
    </row>
    <row r="107" spans="1:5" ht="12">
      <c r="A107" s="91"/>
      <c r="B107" s="63"/>
      <c r="C107" s="91"/>
      <c r="D107" s="123"/>
      <c r="E107" s="63"/>
    </row>
    <row r="108" spans="1:5" ht="12">
      <c r="A108" s="91"/>
      <c r="B108" s="63"/>
      <c r="C108" s="91"/>
      <c r="D108" s="123"/>
      <c r="E108" s="63"/>
    </row>
    <row r="109" spans="1:5" ht="12">
      <c r="A109" s="91"/>
      <c r="B109" s="63"/>
      <c r="C109" s="91"/>
      <c r="D109" s="123"/>
      <c r="E109" s="63"/>
    </row>
    <row r="110" spans="1:5" ht="12">
      <c r="A110" s="91"/>
      <c r="B110" s="63"/>
      <c r="C110" s="91"/>
      <c r="D110" s="123"/>
      <c r="E110" s="63"/>
    </row>
    <row r="111" spans="1:5" ht="12">
      <c r="A111" s="91"/>
      <c r="B111" s="63"/>
      <c r="C111" s="91"/>
      <c r="D111" s="123"/>
      <c r="E111" s="63"/>
    </row>
    <row r="112" spans="1:5" ht="12">
      <c r="A112" s="91"/>
      <c r="B112" s="63"/>
      <c r="C112" s="91"/>
      <c r="D112" s="123"/>
      <c r="E112" s="63"/>
    </row>
    <row r="113" spans="1:5" ht="12">
      <c r="A113" s="91"/>
      <c r="B113" s="63"/>
      <c r="C113" s="91"/>
      <c r="D113" s="123"/>
      <c r="E113" s="63"/>
    </row>
    <row r="114" spans="1:5" ht="12">
      <c r="A114" s="91"/>
      <c r="B114" s="63"/>
      <c r="C114" s="91"/>
      <c r="D114" s="123"/>
      <c r="E114" s="63"/>
    </row>
    <row r="115" spans="1:5" ht="12">
      <c r="A115" s="91"/>
      <c r="B115" s="63"/>
      <c r="C115" s="91"/>
      <c r="D115" s="123"/>
      <c r="E115" s="63"/>
    </row>
    <row r="116" spans="1:5" ht="12">
      <c r="A116" s="91"/>
      <c r="B116" s="63"/>
      <c r="C116" s="91"/>
      <c r="D116" s="123"/>
      <c r="E116" s="63"/>
    </row>
    <row r="117" spans="1:5" ht="12">
      <c r="A117" s="91"/>
      <c r="B117" s="63"/>
      <c r="C117" s="91"/>
      <c r="D117" s="123"/>
      <c r="E117" s="63"/>
    </row>
    <row r="118" spans="1:5" ht="12">
      <c r="A118" s="91"/>
      <c r="B118" s="63"/>
      <c r="C118" s="91"/>
      <c r="D118" s="123"/>
      <c r="E118" s="63"/>
    </row>
    <row r="119" spans="1:5" ht="12">
      <c r="A119" s="91"/>
      <c r="B119" s="63"/>
      <c r="C119" s="91"/>
      <c r="D119" s="123"/>
      <c r="E119" s="63"/>
    </row>
    <row r="120" spans="1:5" ht="12">
      <c r="A120" s="91"/>
      <c r="B120" s="63"/>
      <c r="C120" s="91"/>
      <c r="D120" s="123"/>
      <c r="E120" s="63"/>
    </row>
    <row r="121" spans="1:5" ht="12">
      <c r="A121" s="91"/>
      <c r="B121" s="63"/>
      <c r="C121" s="91"/>
      <c r="D121" s="123"/>
      <c r="E121" s="63"/>
    </row>
    <row r="122" spans="1:5" ht="12">
      <c r="A122" s="91"/>
      <c r="B122" s="63"/>
      <c r="C122" s="91"/>
      <c r="D122" s="123"/>
      <c r="E122" s="63"/>
    </row>
    <row r="123" spans="1:5" ht="12">
      <c r="A123" s="91"/>
      <c r="B123" s="63"/>
      <c r="C123" s="91"/>
      <c r="D123" s="123"/>
      <c r="E123" s="63"/>
    </row>
    <row r="124" spans="1:5" ht="12">
      <c r="A124" s="91"/>
      <c r="B124" s="63"/>
      <c r="C124" s="91"/>
      <c r="D124" s="123"/>
      <c r="E124" s="63"/>
    </row>
    <row r="125" spans="1:5" ht="12">
      <c r="A125" s="91"/>
      <c r="B125" s="63"/>
      <c r="C125" s="91"/>
      <c r="D125" s="123"/>
      <c r="E125" s="63"/>
    </row>
    <row r="126" spans="1:5" ht="12">
      <c r="A126" s="91"/>
      <c r="B126" s="63"/>
      <c r="C126" s="91"/>
      <c r="D126" s="123"/>
      <c r="E126" s="63"/>
    </row>
    <row r="127" spans="1:5" ht="12">
      <c r="A127" s="91"/>
      <c r="B127" s="63"/>
      <c r="C127" s="91"/>
      <c r="D127" s="123"/>
      <c r="E127" s="63"/>
    </row>
    <row r="128" spans="1:5" ht="12">
      <c r="A128" s="91"/>
      <c r="B128" s="63"/>
      <c r="C128" s="91"/>
      <c r="D128" s="123"/>
      <c r="E128" s="63"/>
    </row>
    <row r="129" spans="1:5" ht="12">
      <c r="A129" s="91"/>
      <c r="B129" s="63"/>
      <c r="C129" s="91"/>
      <c r="D129" s="123"/>
      <c r="E129" s="63"/>
    </row>
    <row r="130" spans="1:5" ht="12">
      <c r="A130" s="91"/>
      <c r="B130" s="63"/>
      <c r="C130" s="91"/>
      <c r="D130" s="123"/>
      <c r="E130" s="63"/>
    </row>
    <row r="131" spans="1:5" ht="12">
      <c r="A131" s="91"/>
      <c r="B131" s="63"/>
      <c r="C131" s="91"/>
      <c r="D131" s="123"/>
      <c r="E131" s="63"/>
    </row>
    <row r="132" spans="1:5" ht="12">
      <c r="A132" s="91"/>
      <c r="B132" s="63"/>
      <c r="C132" s="91"/>
      <c r="D132" s="123"/>
      <c r="E132" s="63"/>
    </row>
    <row r="133" spans="1:5" ht="12">
      <c r="A133" s="91"/>
      <c r="B133" s="63"/>
      <c r="C133" s="91"/>
      <c r="D133" s="123"/>
      <c r="E133" s="63"/>
    </row>
    <row r="134" spans="1:5" ht="12">
      <c r="A134" s="91"/>
      <c r="B134" s="63"/>
      <c r="C134" s="91"/>
      <c r="D134" s="123"/>
      <c r="E134" s="63"/>
    </row>
    <row r="135" spans="1:5" ht="12">
      <c r="A135" s="91"/>
      <c r="B135" s="63"/>
      <c r="C135" s="91"/>
      <c r="D135" s="123"/>
      <c r="E135" s="63"/>
    </row>
    <row r="136" spans="1:5" ht="12">
      <c r="A136" s="91"/>
      <c r="B136" s="63"/>
      <c r="C136" s="91"/>
      <c r="D136" s="123"/>
      <c r="E136" s="63"/>
    </row>
    <row r="137" spans="1:5" s="51" customFormat="1" ht="12">
      <c r="A137" s="91"/>
      <c r="B137" s="91"/>
      <c r="C137" s="91"/>
      <c r="D137" s="122"/>
      <c r="E137" s="91"/>
    </row>
    <row r="138" spans="1:5" s="51" customFormat="1" ht="12.75" customHeight="1">
      <c r="A138" s="91"/>
      <c r="B138" s="91"/>
      <c r="C138" s="91"/>
      <c r="D138" s="122"/>
      <c r="E138" s="91"/>
    </row>
    <row r="139" spans="1:5" ht="12">
      <c r="A139" s="91"/>
      <c r="B139" s="63"/>
      <c r="C139" s="91"/>
      <c r="D139" s="123"/>
      <c r="E139" s="63"/>
    </row>
    <row r="140" spans="1:5" ht="12">
      <c r="A140" s="91"/>
      <c r="B140" s="63"/>
      <c r="C140" s="91"/>
      <c r="D140" s="123"/>
      <c r="E140" s="63"/>
    </row>
    <row r="141" spans="1:5" ht="12">
      <c r="A141" s="91"/>
      <c r="B141" s="63"/>
      <c r="C141" s="91"/>
      <c r="D141" s="123"/>
      <c r="E141" s="63"/>
    </row>
    <row r="142" spans="1:5" ht="12">
      <c r="A142" s="91"/>
      <c r="B142" s="63"/>
      <c r="C142" s="91"/>
      <c r="D142" s="123"/>
      <c r="E142" s="63"/>
    </row>
    <row r="143" spans="1:5" ht="12">
      <c r="A143" s="91"/>
      <c r="B143" s="63"/>
      <c r="C143" s="91"/>
      <c r="D143" s="123"/>
      <c r="E143" s="63"/>
    </row>
    <row r="144" spans="1:5" ht="12">
      <c r="A144" s="91"/>
      <c r="B144" s="63"/>
      <c r="C144" s="91"/>
      <c r="D144" s="123"/>
      <c r="E144" s="63"/>
    </row>
    <row r="145" spans="1:5" ht="12">
      <c r="A145" s="91"/>
      <c r="B145" s="63"/>
      <c r="C145" s="91"/>
      <c r="D145" s="123"/>
      <c r="E145" s="63"/>
    </row>
    <row r="146" spans="1:5" ht="12">
      <c r="A146" s="91"/>
      <c r="B146" s="63"/>
      <c r="C146" s="91"/>
      <c r="D146" s="123"/>
      <c r="E146" s="63"/>
    </row>
    <row r="147" spans="1:5" ht="12">
      <c r="A147" s="91"/>
      <c r="B147" s="63"/>
      <c r="C147" s="91"/>
      <c r="D147" s="123"/>
      <c r="E147" s="63"/>
    </row>
    <row r="148" spans="1:5" ht="12">
      <c r="A148" s="91"/>
      <c r="B148" s="63"/>
      <c r="C148" s="91"/>
      <c r="D148" s="123"/>
      <c r="E148" s="63"/>
    </row>
    <row r="149" spans="1:5" ht="12">
      <c r="A149" s="91"/>
      <c r="B149" s="63"/>
      <c r="C149" s="91"/>
      <c r="D149" s="123"/>
      <c r="E149" s="63"/>
    </row>
    <row r="150" spans="1:5" ht="12">
      <c r="A150" s="91"/>
      <c r="B150" s="63"/>
      <c r="C150" s="91"/>
      <c r="D150" s="123"/>
      <c r="E150" s="63"/>
    </row>
    <row r="151" spans="1:5" ht="12">
      <c r="A151" s="91"/>
      <c r="B151" s="63"/>
      <c r="C151" s="91"/>
      <c r="D151" s="123"/>
      <c r="E151" s="63"/>
    </row>
    <row r="152" spans="1:5" ht="12">
      <c r="A152" s="91"/>
      <c r="B152" s="63"/>
      <c r="C152" s="91"/>
      <c r="D152" s="123"/>
      <c r="E152" s="63"/>
    </row>
    <row r="153" spans="1:5" ht="12">
      <c r="A153" s="91"/>
      <c r="B153" s="63"/>
      <c r="C153" s="91"/>
      <c r="D153" s="123"/>
      <c r="E153" s="63"/>
    </row>
    <row r="154" spans="1:5" ht="12">
      <c r="A154" s="91"/>
      <c r="B154" s="63"/>
      <c r="C154" s="91"/>
      <c r="D154" s="123"/>
      <c r="E154" s="63"/>
    </row>
    <row r="155" spans="1:5" ht="12">
      <c r="A155" s="91"/>
      <c r="B155" s="63"/>
      <c r="C155" s="91"/>
      <c r="D155" s="123"/>
      <c r="E155" s="63"/>
    </row>
    <row r="156" spans="1:5" ht="12">
      <c r="A156" s="91"/>
      <c r="B156" s="63"/>
      <c r="C156" s="91"/>
      <c r="D156" s="123"/>
      <c r="E156" s="63"/>
    </row>
    <row r="157" spans="1:5" ht="12">
      <c r="A157" s="91"/>
      <c r="B157" s="63"/>
      <c r="C157" s="91"/>
      <c r="D157" s="123"/>
      <c r="E157" s="63"/>
    </row>
    <row r="158" spans="1:5" ht="12">
      <c r="A158" s="91"/>
      <c r="B158" s="63"/>
      <c r="C158" s="91"/>
      <c r="D158" s="123"/>
      <c r="E158" s="63"/>
    </row>
    <row r="159" spans="1:5" ht="12">
      <c r="A159" s="91"/>
      <c r="B159" s="63"/>
      <c r="C159" s="91"/>
      <c r="D159" s="123"/>
      <c r="E159" s="63"/>
    </row>
    <row r="160" spans="1:5" ht="12">
      <c r="A160" s="91"/>
      <c r="B160" s="63"/>
      <c r="C160" s="91"/>
      <c r="D160" s="123"/>
      <c r="E160" s="63"/>
    </row>
    <row r="161" spans="1:5" ht="12">
      <c r="A161" s="91"/>
      <c r="B161" s="63"/>
      <c r="C161" s="91"/>
      <c r="D161" s="123"/>
      <c r="E161" s="63"/>
    </row>
    <row r="162" spans="1:5" ht="12">
      <c r="A162" s="91"/>
      <c r="B162" s="63"/>
      <c r="C162" s="91"/>
      <c r="D162" s="123"/>
      <c r="E162" s="63"/>
    </row>
    <row r="163" spans="1:5" ht="12">
      <c r="A163" s="91"/>
      <c r="B163" s="63"/>
      <c r="C163" s="91"/>
      <c r="D163" s="123"/>
      <c r="E163" s="63"/>
    </row>
    <row r="164" spans="1:5" ht="12">
      <c r="A164" s="91"/>
      <c r="B164" s="63"/>
      <c r="C164" s="91"/>
      <c r="D164" s="123"/>
      <c r="E164" s="63"/>
    </row>
    <row r="165" spans="1:5" ht="12">
      <c r="A165" s="91"/>
      <c r="B165" s="63"/>
      <c r="C165" s="91"/>
      <c r="D165" s="123"/>
      <c r="E165" s="63"/>
    </row>
    <row r="166" spans="1:5" ht="12">
      <c r="A166" s="91"/>
      <c r="B166" s="63"/>
      <c r="C166" s="91"/>
      <c r="D166" s="123"/>
      <c r="E166" s="63"/>
    </row>
    <row r="167" spans="1:5" ht="12">
      <c r="A167" s="91"/>
      <c r="B167" s="63"/>
      <c r="C167" s="91"/>
      <c r="D167" s="123"/>
      <c r="E167" s="63"/>
    </row>
    <row r="168" spans="1:5" ht="12">
      <c r="A168" s="91"/>
      <c r="B168" s="63"/>
      <c r="C168" s="91"/>
      <c r="D168" s="123"/>
      <c r="E168" s="63"/>
    </row>
    <row r="169" spans="1:5" ht="12">
      <c r="A169" s="91"/>
      <c r="B169" s="63"/>
      <c r="C169" s="91"/>
      <c r="D169" s="123"/>
      <c r="E169" s="63"/>
    </row>
    <row r="170" spans="1:5" ht="12">
      <c r="A170" s="91"/>
      <c r="B170" s="63"/>
      <c r="C170" s="91"/>
      <c r="D170" s="123"/>
      <c r="E170" s="63"/>
    </row>
    <row r="171" spans="1:5" ht="12">
      <c r="A171" s="91"/>
      <c r="B171" s="63"/>
      <c r="C171" s="91"/>
      <c r="D171" s="123"/>
      <c r="E171" s="63"/>
    </row>
    <row r="172" spans="1:5" ht="12">
      <c r="A172" s="91"/>
      <c r="B172" s="63"/>
      <c r="C172" s="91"/>
      <c r="D172" s="123"/>
      <c r="E172" s="63"/>
    </row>
    <row r="173" spans="1:5" ht="12">
      <c r="A173" s="91"/>
      <c r="B173" s="63"/>
      <c r="C173" s="91"/>
      <c r="D173" s="123"/>
      <c r="E173" s="63"/>
    </row>
    <row r="174" spans="1:5" ht="12">
      <c r="A174" s="91"/>
      <c r="B174" s="63"/>
      <c r="C174" s="91"/>
      <c r="D174" s="123"/>
      <c r="E174" s="63"/>
    </row>
    <row r="175" spans="1:5" ht="12">
      <c r="A175" s="91"/>
      <c r="B175" s="63"/>
      <c r="C175" s="91"/>
      <c r="D175" s="123"/>
      <c r="E175" s="63"/>
    </row>
    <row r="176" spans="1:5" ht="12">
      <c r="A176" s="91"/>
      <c r="B176" s="63"/>
      <c r="C176" s="91"/>
      <c r="D176" s="123"/>
      <c r="E176" s="63"/>
    </row>
    <row r="177" spans="1:5" ht="12">
      <c r="A177" s="91"/>
      <c r="B177" s="63"/>
      <c r="C177" s="91"/>
      <c r="D177" s="123"/>
      <c r="E177" s="63"/>
    </row>
    <row r="178" spans="1:5" ht="12">
      <c r="A178" s="91"/>
      <c r="B178" s="63"/>
      <c r="C178" s="91"/>
      <c r="D178" s="123"/>
      <c r="E178" s="63"/>
    </row>
    <row r="179" spans="1:5" ht="12">
      <c r="A179" s="91"/>
      <c r="B179" s="63"/>
      <c r="C179" s="91"/>
      <c r="D179" s="123"/>
      <c r="E179" s="63"/>
    </row>
    <row r="180" spans="1:5" ht="12">
      <c r="A180" s="91"/>
      <c r="B180" s="63"/>
      <c r="C180" s="91"/>
      <c r="D180" s="123"/>
      <c r="E180" s="63"/>
    </row>
    <row r="181" spans="1:5" ht="12">
      <c r="A181" s="91"/>
      <c r="B181" s="63"/>
      <c r="C181" s="91"/>
      <c r="D181" s="123"/>
      <c r="E181" s="63"/>
    </row>
    <row r="182" spans="1:5" ht="12">
      <c r="A182" s="91"/>
      <c r="B182" s="63"/>
      <c r="C182" s="91"/>
      <c r="D182" s="123"/>
      <c r="E182" s="63"/>
    </row>
    <row r="183" spans="1:5" ht="12">
      <c r="A183" s="91"/>
      <c r="B183" s="63"/>
      <c r="C183" s="91"/>
      <c r="D183" s="123"/>
      <c r="E183" s="63"/>
    </row>
    <row r="184" spans="1:5" ht="12">
      <c r="A184" s="91"/>
      <c r="B184" s="63"/>
      <c r="C184" s="91"/>
      <c r="D184" s="123"/>
      <c r="E184" s="63"/>
    </row>
    <row r="185" spans="1:5" ht="12">
      <c r="A185" s="91"/>
      <c r="B185" s="63"/>
      <c r="C185" s="91"/>
      <c r="D185" s="123"/>
      <c r="E185" s="63"/>
    </row>
    <row r="186" spans="1:5" ht="12">
      <c r="A186" s="91"/>
      <c r="B186" s="63"/>
      <c r="C186" s="91"/>
      <c r="D186" s="123"/>
      <c r="E186" s="63"/>
    </row>
    <row r="187" spans="1:5" ht="12">
      <c r="A187" s="91"/>
      <c r="B187" s="63"/>
      <c r="C187" s="91"/>
      <c r="D187" s="123"/>
      <c r="E187" s="63"/>
    </row>
    <row r="188" spans="1:5" ht="12">
      <c r="A188" s="91"/>
      <c r="B188" s="63"/>
      <c r="C188" s="91"/>
      <c r="D188" s="123"/>
      <c r="E188" s="63"/>
    </row>
    <row r="189" spans="1:5" ht="12">
      <c r="A189" s="91"/>
      <c r="B189" s="63"/>
      <c r="C189" s="91"/>
      <c r="D189" s="123"/>
      <c r="E189" s="63"/>
    </row>
    <row r="190" spans="1:5" ht="12">
      <c r="A190" s="91"/>
      <c r="B190" s="63"/>
      <c r="C190" s="91"/>
      <c r="D190" s="123"/>
      <c r="E190" s="63"/>
    </row>
    <row r="191" spans="1:5" ht="12">
      <c r="A191" s="91"/>
      <c r="B191" s="63"/>
      <c r="C191" s="91"/>
      <c r="D191" s="123"/>
      <c r="E191" s="63"/>
    </row>
    <row r="192" spans="1:5" ht="12">
      <c r="A192" s="91"/>
      <c r="B192" s="63"/>
      <c r="C192" s="91"/>
      <c r="D192" s="123"/>
      <c r="E192" s="63"/>
    </row>
    <row r="193" spans="1:5" s="51" customFormat="1" ht="12">
      <c r="A193" s="91"/>
      <c r="B193" s="91"/>
      <c r="C193" s="91"/>
      <c r="D193" s="122"/>
      <c r="E193" s="91"/>
    </row>
    <row r="194" spans="1:5" s="51" customFormat="1" ht="12.75" customHeight="1">
      <c r="A194" s="91"/>
      <c r="B194" s="91"/>
      <c r="C194" s="91"/>
      <c r="D194" s="122"/>
      <c r="E194" s="91"/>
    </row>
    <row r="195" spans="1:5" ht="12">
      <c r="A195" s="91"/>
      <c r="B195" s="63"/>
      <c r="C195" s="91"/>
      <c r="D195" s="123"/>
      <c r="E195" s="63"/>
    </row>
    <row r="196" spans="1:5" ht="12">
      <c r="A196" s="91"/>
      <c r="B196" s="63"/>
      <c r="C196" s="91"/>
      <c r="D196" s="123"/>
      <c r="E196" s="63"/>
    </row>
    <row r="197" spans="1:5" ht="12">
      <c r="A197" s="91"/>
      <c r="B197" s="63"/>
      <c r="C197" s="91"/>
      <c r="D197" s="123"/>
      <c r="E197" s="63"/>
    </row>
    <row r="198" spans="1:5" ht="12">
      <c r="A198" s="91"/>
      <c r="B198" s="63"/>
      <c r="C198" s="91"/>
      <c r="D198" s="123"/>
      <c r="E198" s="63"/>
    </row>
    <row r="199" spans="1:5" ht="12">
      <c r="A199" s="91"/>
      <c r="B199" s="63"/>
      <c r="C199" s="91"/>
      <c r="D199" s="123"/>
      <c r="E199" s="63"/>
    </row>
    <row r="200" spans="1:5" ht="12">
      <c r="A200" s="91"/>
      <c r="B200" s="63"/>
      <c r="C200" s="91"/>
      <c r="D200" s="123"/>
      <c r="E200" s="63"/>
    </row>
    <row r="201" spans="1:5" ht="12">
      <c r="A201" s="91"/>
      <c r="B201" s="63"/>
      <c r="C201" s="91"/>
      <c r="D201" s="123"/>
      <c r="E201" s="63"/>
    </row>
    <row r="202" spans="1:5" ht="12">
      <c r="A202" s="91"/>
      <c r="B202" s="63"/>
      <c r="C202" s="91"/>
      <c r="D202" s="123"/>
      <c r="E202" s="63"/>
    </row>
    <row r="203" spans="1:5" ht="12">
      <c r="A203" s="91"/>
      <c r="B203" s="63"/>
      <c r="C203" s="91"/>
      <c r="D203" s="123"/>
      <c r="E203" s="63"/>
    </row>
    <row r="204" spans="1:5" ht="12">
      <c r="A204" s="91"/>
      <c r="B204" s="63"/>
      <c r="C204" s="91"/>
      <c r="D204" s="123"/>
      <c r="E204" s="63"/>
    </row>
    <row r="205" spans="1:5" ht="12">
      <c r="A205" s="91"/>
      <c r="B205" s="63"/>
      <c r="C205" s="91"/>
      <c r="D205" s="123"/>
      <c r="E205" s="63"/>
    </row>
    <row r="206" spans="1:5" ht="12">
      <c r="A206" s="91"/>
      <c r="B206" s="63"/>
      <c r="C206" s="91"/>
      <c r="D206" s="123"/>
      <c r="E206" s="63"/>
    </row>
    <row r="207" spans="1:5" ht="12">
      <c r="A207" s="91"/>
      <c r="B207" s="63"/>
      <c r="C207" s="91"/>
      <c r="D207" s="123"/>
      <c r="E207" s="63"/>
    </row>
    <row r="208" spans="1:5" ht="12">
      <c r="A208" s="91"/>
      <c r="B208" s="63"/>
      <c r="C208" s="91"/>
      <c r="D208" s="123"/>
      <c r="E208" s="63"/>
    </row>
    <row r="209" spans="1:5" ht="12">
      <c r="A209" s="91"/>
      <c r="B209" s="63"/>
      <c r="C209" s="91"/>
      <c r="D209" s="123"/>
      <c r="E209" s="63"/>
    </row>
    <row r="210" spans="1:5" ht="12">
      <c r="A210" s="91"/>
      <c r="B210" s="63"/>
      <c r="C210" s="91"/>
      <c r="D210" s="123"/>
      <c r="E210" s="63"/>
    </row>
    <row r="211" spans="1:5" ht="12">
      <c r="A211" s="91"/>
      <c r="B211" s="63"/>
      <c r="C211" s="91"/>
      <c r="D211" s="123"/>
      <c r="E211" s="63"/>
    </row>
    <row r="212" spans="1:5" ht="12">
      <c r="A212" s="91"/>
      <c r="B212" s="63"/>
      <c r="C212" s="91"/>
      <c r="D212" s="123"/>
      <c r="E212" s="63"/>
    </row>
    <row r="213" spans="1:5" ht="12">
      <c r="A213" s="91"/>
      <c r="B213" s="63"/>
      <c r="C213" s="91"/>
      <c r="D213" s="123"/>
      <c r="E213" s="63"/>
    </row>
    <row r="214" spans="1:5" ht="12">
      <c r="A214" s="91"/>
      <c r="B214" s="63"/>
      <c r="C214" s="91"/>
      <c r="D214" s="123"/>
      <c r="E214" s="63"/>
    </row>
    <row r="215" spans="1:5" ht="12">
      <c r="A215" s="91"/>
      <c r="B215" s="63"/>
      <c r="C215" s="91"/>
      <c r="D215" s="123"/>
      <c r="E215" s="63"/>
    </row>
    <row r="216" spans="1:5" ht="12">
      <c r="A216" s="91"/>
      <c r="B216" s="63"/>
      <c r="C216" s="91"/>
      <c r="D216" s="123"/>
      <c r="E216" s="63"/>
    </row>
    <row r="217" spans="1:5" ht="12">
      <c r="A217" s="91"/>
      <c r="B217" s="63"/>
      <c r="C217" s="91"/>
      <c r="D217" s="123"/>
      <c r="E217" s="63"/>
    </row>
    <row r="218" spans="1:5" ht="12">
      <c r="A218" s="91"/>
      <c r="B218" s="63"/>
      <c r="C218" s="91"/>
      <c r="D218" s="123"/>
      <c r="E218" s="63"/>
    </row>
    <row r="219" spans="1:5" ht="12">
      <c r="A219" s="91"/>
      <c r="B219" s="63"/>
      <c r="C219" s="91"/>
      <c r="D219" s="123"/>
      <c r="E219" s="63"/>
    </row>
    <row r="220" spans="1:5" ht="12">
      <c r="A220" s="91"/>
      <c r="B220" s="63"/>
      <c r="C220" s="91"/>
      <c r="D220" s="123"/>
      <c r="E220" s="63"/>
    </row>
    <row r="221" spans="1:5" ht="12">
      <c r="A221" s="91"/>
      <c r="B221" s="63"/>
      <c r="C221" s="91"/>
      <c r="D221" s="123"/>
      <c r="E221" s="63"/>
    </row>
    <row r="222" spans="1:5" ht="12">
      <c r="A222" s="91"/>
      <c r="B222" s="63"/>
      <c r="C222" s="91"/>
      <c r="D222" s="123"/>
      <c r="E222" s="63"/>
    </row>
    <row r="223" spans="1:5" ht="12">
      <c r="A223" s="91"/>
      <c r="B223" s="63"/>
      <c r="C223" s="91"/>
      <c r="D223" s="123"/>
      <c r="E223" s="63"/>
    </row>
    <row r="224" spans="1:5" ht="12">
      <c r="A224" s="91"/>
      <c r="B224" s="63"/>
      <c r="C224" s="91"/>
      <c r="D224" s="123"/>
      <c r="E224" s="63"/>
    </row>
    <row r="225" spans="1:5" ht="12">
      <c r="A225" s="91"/>
      <c r="B225" s="63"/>
      <c r="C225" s="91"/>
      <c r="D225" s="123"/>
      <c r="E225" s="63"/>
    </row>
    <row r="226" spans="1:5" ht="12">
      <c r="A226" s="91"/>
      <c r="B226" s="63"/>
      <c r="C226" s="91"/>
      <c r="D226" s="123"/>
      <c r="E226" s="63"/>
    </row>
    <row r="227" spans="1:5" ht="12">
      <c r="A227" s="91"/>
      <c r="B227" s="63"/>
      <c r="C227" s="91"/>
      <c r="D227" s="123"/>
      <c r="E227" s="63"/>
    </row>
    <row r="228" spans="1:5" ht="12">
      <c r="A228" s="91"/>
      <c r="B228" s="63"/>
      <c r="C228" s="91"/>
      <c r="D228" s="123"/>
      <c r="E228" s="63"/>
    </row>
    <row r="229" spans="1:5" ht="12">
      <c r="A229" s="91"/>
      <c r="B229" s="63"/>
      <c r="C229" s="91"/>
      <c r="D229" s="123"/>
      <c r="E229" s="63"/>
    </row>
    <row r="230" spans="1:5" ht="12">
      <c r="A230" s="91"/>
      <c r="B230" s="63"/>
      <c r="C230" s="91"/>
      <c r="D230" s="123"/>
      <c r="E230" s="63"/>
    </row>
    <row r="231" spans="1:5" ht="12">
      <c r="A231" s="91"/>
      <c r="B231" s="63"/>
      <c r="C231" s="91"/>
      <c r="D231" s="123"/>
      <c r="E231" s="63"/>
    </row>
    <row r="232" spans="1:5" ht="12">
      <c r="A232" s="91"/>
      <c r="B232" s="63"/>
      <c r="C232" s="91"/>
      <c r="D232" s="123"/>
      <c r="E232" s="63"/>
    </row>
    <row r="233" spans="1:5" ht="12">
      <c r="A233" s="91"/>
      <c r="B233" s="63"/>
      <c r="C233" s="91"/>
      <c r="D233" s="123"/>
      <c r="E233" s="63"/>
    </row>
    <row r="234" spans="1:5" ht="12">
      <c r="A234" s="91"/>
      <c r="B234" s="63"/>
      <c r="C234" s="91"/>
      <c r="D234" s="123"/>
      <c r="E234" s="63"/>
    </row>
    <row r="235" spans="1:5" ht="12">
      <c r="A235" s="91"/>
      <c r="B235" s="63"/>
      <c r="C235" s="91"/>
      <c r="D235" s="123"/>
      <c r="E235" s="63"/>
    </row>
    <row r="236" spans="1:5" ht="12">
      <c r="A236" s="91"/>
      <c r="B236" s="63"/>
      <c r="C236" s="91"/>
      <c r="D236" s="123"/>
      <c r="E236" s="63"/>
    </row>
    <row r="237" spans="1:5" ht="12">
      <c r="A237" s="91"/>
      <c r="B237" s="63"/>
      <c r="C237" s="91"/>
      <c r="D237" s="123"/>
      <c r="E237" s="63"/>
    </row>
    <row r="238" spans="1:5" ht="12">
      <c r="A238" s="91"/>
      <c r="B238" s="63"/>
      <c r="C238" s="91"/>
      <c r="D238" s="123"/>
      <c r="E238" s="63"/>
    </row>
    <row r="239" spans="1:5" ht="12">
      <c r="A239" s="91"/>
      <c r="B239" s="63"/>
      <c r="C239" s="91"/>
      <c r="D239" s="123"/>
      <c r="E239" s="63"/>
    </row>
    <row r="240" spans="1:5" ht="12">
      <c r="A240" s="91"/>
      <c r="B240" s="63"/>
      <c r="C240" s="91"/>
      <c r="D240" s="123"/>
      <c r="E240" s="63"/>
    </row>
    <row r="241" spans="1:5" ht="12">
      <c r="A241" s="91"/>
      <c r="B241" s="63"/>
      <c r="C241" s="91"/>
      <c r="D241" s="123"/>
      <c r="E241" s="63"/>
    </row>
    <row r="242" spans="1:5" ht="12">
      <c r="A242" s="91"/>
      <c r="B242" s="63"/>
      <c r="C242" s="91"/>
      <c r="D242" s="123"/>
      <c r="E242" s="63"/>
    </row>
    <row r="243" spans="1:5" ht="12">
      <c r="A243" s="91"/>
      <c r="B243" s="63"/>
      <c r="C243" s="91"/>
      <c r="D243" s="123"/>
      <c r="E243" s="63"/>
    </row>
    <row r="244" spans="1:5" ht="12">
      <c r="A244" s="91"/>
      <c r="B244" s="63"/>
      <c r="C244" s="91"/>
      <c r="D244" s="123"/>
      <c r="E244" s="63"/>
    </row>
    <row r="245" spans="1:5" ht="12">
      <c r="A245" s="91"/>
      <c r="B245" s="63"/>
      <c r="C245" s="91"/>
      <c r="D245" s="123"/>
      <c r="E245" s="63"/>
    </row>
    <row r="246" spans="1:5" ht="12">
      <c r="A246" s="91"/>
      <c r="B246" s="63"/>
      <c r="C246" s="91"/>
      <c r="D246" s="123"/>
      <c r="E246" s="63"/>
    </row>
    <row r="247" spans="1:5" ht="12">
      <c r="A247" s="91"/>
      <c r="B247" s="63"/>
      <c r="C247" s="91"/>
      <c r="D247" s="123"/>
      <c r="E247" s="63"/>
    </row>
    <row r="248" spans="1:5" ht="12">
      <c r="A248" s="91"/>
      <c r="B248" s="63"/>
      <c r="C248" s="91"/>
      <c r="D248" s="123"/>
      <c r="E248" s="63"/>
    </row>
    <row r="249" spans="1:5" ht="12">
      <c r="A249" s="91"/>
      <c r="B249" s="63"/>
      <c r="C249" s="91"/>
      <c r="D249" s="123"/>
      <c r="E249" s="63"/>
    </row>
    <row r="250" spans="1:5" ht="12">
      <c r="A250" s="91"/>
      <c r="B250" s="63"/>
      <c r="C250" s="91"/>
      <c r="D250" s="123"/>
      <c r="E250" s="63"/>
    </row>
    <row r="251" spans="1:5" ht="12">
      <c r="A251" s="91"/>
      <c r="B251" s="63"/>
      <c r="C251" s="91"/>
      <c r="D251" s="123"/>
      <c r="E251" s="63"/>
    </row>
    <row r="252" spans="1:5" ht="12">
      <c r="A252" s="91"/>
      <c r="B252" s="63"/>
      <c r="C252" s="91"/>
      <c r="D252" s="123"/>
      <c r="E252" s="63"/>
    </row>
    <row r="253" spans="1:5" ht="12">
      <c r="A253" s="91"/>
      <c r="B253" s="63"/>
      <c r="C253" s="91"/>
      <c r="D253" s="123"/>
      <c r="E253" s="63"/>
    </row>
    <row r="254" spans="1:5" ht="12">
      <c r="A254" s="91"/>
      <c r="B254" s="63"/>
      <c r="C254" s="91"/>
      <c r="D254" s="123"/>
      <c r="E254" s="63"/>
    </row>
    <row r="255" spans="1:5" ht="12">
      <c r="A255" s="91"/>
      <c r="B255" s="63"/>
      <c r="C255" s="91"/>
      <c r="D255" s="123"/>
      <c r="E255" s="63"/>
    </row>
    <row r="256" spans="1:5" ht="12">
      <c r="A256" s="91"/>
      <c r="B256" s="63"/>
      <c r="C256" s="91"/>
      <c r="D256" s="123"/>
      <c r="E256" s="63"/>
    </row>
    <row r="257" spans="1:5" ht="12">
      <c r="A257" s="91"/>
      <c r="B257" s="63"/>
      <c r="C257" s="91"/>
      <c r="D257" s="123"/>
      <c r="E257" s="63"/>
    </row>
    <row r="258" spans="1:5" ht="12">
      <c r="A258" s="91"/>
      <c r="B258" s="63"/>
      <c r="C258" s="91"/>
      <c r="D258" s="123"/>
      <c r="E258" s="63"/>
    </row>
    <row r="259" spans="1:5" ht="12">
      <c r="A259" s="91"/>
      <c r="B259" s="63"/>
      <c r="C259" s="91"/>
      <c r="D259" s="123"/>
      <c r="E259" s="63"/>
    </row>
    <row r="260" spans="1:5" ht="12">
      <c r="A260" s="91"/>
      <c r="B260" s="63"/>
      <c r="C260" s="91"/>
      <c r="D260" s="123"/>
      <c r="E260" s="63"/>
    </row>
    <row r="261" spans="1:5" ht="12">
      <c r="A261" s="91"/>
      <c r="B261" s="63"/>
      <c r="C261" s="91"/>
      <c r="D261" s="123"/>
      <c r="E261" s="63"/>
    </row>
    <row r="262" spans="1:5" ht="12">
      <c r="A262" s="91"/>
      <c r="B262" s="63"/>
      <c r="C262" s="91"/>
      <c r="D262" s="123"/>
      <c r="E262" s="63"/>
    </row>
    <row r="263" spans="1:5" ht="12">
      <c r="A263" s="91"/>
      <c r="B263" s="63"/>
      <c r="C263" s="91"/>
      <c r="D263" s="123"/>
      <c r="E263" s="63"/>
    </row>
    <row r="264" spans="1:5" ht="12">
      <c r="A264" s="91"/>
      <c r="B264" s="63"/>
      <c r="C264" s="91"/>
      <c r="D264" s="123"/>
      <c r="E264" s="63"/>
    </row>
    <row r="265" spans="1:5" ht="12">
      <c r="A265" s="91"/>
      <c r="B265" s="63"/>
      <c r="C265" s="91"/>
      <c r="D265" s="123"/>
      <c r="E265" s="63"/>
    </row>
    <row r="266" spans="1:5" ht="12">
      <c r="A266" s="91"/>
      <c r="B266" s="63"/>
      <c r="C266" s="91"/>
      <c r="D266" s="123"/>
      <c r="E266" s="63"/>
    </row>
    <row r="267" spans="1:5" ht="12">
      <c r="A267" s="91"/>
      <c r="B267" s="63"/>
      <c r="C267" s="91"/>
      <c r="D267" s="123"/>
      <c r="E267" s="63"/>
    </row>
    <row r="268" spans="1:5" ht="12">
      <c r="A268" s="91"/>
      <c r="B268" s="63"/>
      <c r="C268" s="91"/>
      <c r="D268" s="123"/>
      <c r="E268" s="63"/>
    </row>
    <row r="269" spans="1:5" ht="12">
      <c r="A269" s="91"/>
      <c r="B269" s="63"/>
      <c r="C269" s="91"/>
      <c r="D269" s="123"/>
      <c r="E269" s="63"/>
    </row>
    <row r="270" spans="1:5" ht="12">
      <c r="A270" s="91"/>
      <c r="B270" s="63"/>
      <c r="C270" s="91"/>
      <c r="D270" s="123"/>
      <c r="E270" s="63"/>
    </row>
    <row r="271" spans="1:5" ht="12">
      <c r="A271" s="91"/>
      <c r="B271" s="63"/>
      <c r="C271" s="91"/>
      <c r="D271" s="123"/>
      <c r="E271" s="63"/>
    </row>
    <row r="272" spans="1:5" ht="12">
      <c r="A272" s="91"/>
      <c r="B272" s="63"/>
      <c r="C272" s="91"/>
      <c r="D272" s="123"/>
      <c r="E272" s="63"/>
    </row>
    <row r="273" spans="1:5" ht="12">
      <c r="A273" s="91"/>
      <c r="B273" s="63"/>
      <c r="C273" s="91"/>
      <c r="D273" s="123"/>
      <c r="E273" s="63"/>
    </row>
    <row r="274" spans="1:5" ht="12">
      <c r="A274" s="91"/>
      <c r="B274" s="63"/>
      <c r="C274" s="91"/>
      <c r="D274" s="123"/>
      <c r="E274" s="63"/>
    </row>
    <row r="275" spans="1:5" ht="12">
      <c r="A275" s="91"/>
      <c r="B275" s="63"/>
      <c r="C275" s="91"/>
      <c r="D275" s="123"/>
      <c r="E275" s="63"/>
    </row>
    <row r="276" spans="1:5" ht="12">
      <c r="A276" s="91"/>
      <c r="B276" s="63"/>
      <c r="C276" s="91"/>
      <c r="D276" s="123"/>
      <c r="E276" s="63"/>
    </row>
    <row r="277" spans="1:5" ht="12">
      <c r="A277" s="91"/>
      <c r="B277" s="63"/>
      <c r="C277" s="91"/>
      <c r="D277" s="123"/>
      <c r="E277" s="63"/>
    </row>
    <row r="278" spans="1:5" ht="12">
      <c r="A278" s="91"/>
      <c r="B278" s="63"/>
      <c r="C278" s="91"/>
      <c r="D278" s="123"/>
      <c r="E278" s="63"/>
    </row>
    <row r="279" spans="1:5" ht="12">
      <c r="A279" s="91"/>
      <c r="B279" s="63"/>
      <c r="C279" s="91"/>
      <c r="D279" s="123"/>
      <c r="E279" s="63"/>
    </row>
    <row r="280" spans="1:5" ht="12">
      <c r="A280" s="91"/>
      <c r="B280" s="63"/>
      <c r="C280" s="91"/>
      <c r="D280" s="123"/>
      <c r="E280" s="63"/>
    </row>
    <row r="281" spans="1:5" ht="12">
      <c r="A281" s="91"/>
      <c r="B281" s="63"/>
      <c r="C281" s="91"/>
      <c r="D281" s="123"/>
      <c r="E281" s="63"/>
    </row>
    <row r="282" spans="1:5" ht="12">
      <c r="A282" s="91"/>
      <c r="B282" s="63"/>
      <c r="C282" s="91"/>
      <c r="D282" s="123"/>
      <c r="E282" s="63"/>
    </row>
    <row r="283" spans="1:5" ht="12">
      <c r="A283" s="91"/>
      <c r="B283" s="63"/>
      <c r="C283" s="91"/>
      <c r="D283" s="123"/>
      <c r="E283" s="63"/>
    </row>
    <row r="284" spans="1:5" ht="12">
      <c r="A284" s="91"/>
      <c r="B284" s="63"/>
      <c r="C284" s="91"/>
      <c r="D284" s="123"/>
      <c r="E284" s="63"/>
    </row>
    <row r="285" spans="1:5" ht="12">
      <c r="A285" s="91"/>
      <c r="B285" s="63"/>
      <c r="C285" s="91"/>
      <c r="D285" s="123"/>
      <c r="E285" s="63"/>
    </row>
    <row r="286" spans="1:5" ht="12">
      <c r="A286" s="91"/>
      <c r="B286" s="63"/>
      <c r="C286" s="91"/>
      <c r="D286" s="123"/>
      <c r="E286" s="63"/>
    </row>
    <row r="287" spans="1:5" ht="12">
      <c r="A287" s="91"/>
      <c r="B287" s="63"/>
      <c r="C287" s="91"/>
      <c r="D287" s="123"/>
      <c r="E287" s="63"/>
    </row>
    <row r="288" spans="1:5" ht="12">
      <c r="A288" s="91"/>
      <c r="B288" s="63"/>
      <c r="C288" s="91"/>
      <c r="D288" s="123"/>
      <c r="E288" s="63"/>
    </row>
    <row r="289" spans="1:5" ht="12">
      <c r="A289" s="91"/>
      <c r="B289" s="63"/>
      <c r="C289" s="91"/>
      <c r="D289" s="123"/>
      <c r="E289" s="63"/>
    </row>
    <row r="290" spans="1:5" ht="12">
      <c r="A290" s="91"/>
      <c r="B290" s="63"/>
      <c r="C290" s="91"/>
      <c r="D290" s="123"/>
      <c r="E290" s="63"/>
    </row>
    <row r="291" spans="1:5" ht="12">
      <c r="A291" s="91"/>
      <c r="B291" s="63"/>
      <c r="C291" s="91"/>
      <c r="D291" s="123"/>
      <c r="E291" s="63"/>
    </row>
    <row r="292" spans="1:5" ht="12">
      <c r="A292" s="91"/>
      <c r="B292" s="63"/>
      <c r="C292" s="91"/>
      <c r="D292" s="123"/>
      <c r="E292" s="63"/>
    </row>
    <row r="293" spans="1:5" ht="12">
      <c r="A293" s="91"/>
      <c r="B293" s="63"/>
      <c r="C293" s="91"/>
      <c r="D293" s="123"/>
      <c r="E293" s="63"/>
    </row>
    <row r="294" spans="1:5" ht="12">
      <c r="A294" s="91"/>
      <c r="B294" s="63"/>
      <c r="C294" s="91"/>
      <c r="D294" s="123"/>
      <c r="E294" s="63"/>
    </row>
    <row r="295" spans="1:5" ht="12">
      <c r="A295" s="91"/>
      <c r="B295" s="63"/>
      <c r="C295" s="91"/>
      <c r="D295" s="123"/>
      <c r="E295" s="63"/>
    </row>
    <row r="296" spans="1:5" ht="12">
      <c r="A296" s="91"/>
      <c r="B296" s="63"/>
      <c r="C296" s="91"/>
      <c r="D296" s="123"/>
      <c r="E296" s="63"/>
    </row>
    <row r="297" spans="1:5" ht="12">
      <c r="A297" s="91"/>
      <c r="B297" s="63"/>
      <c r="C297" s="91"/>
      <c r="D297" s="123"/>
      <c r="E297" s="63"/>
    </row>
    <row r="298" spans="1:5" ht="12">
      <c r="A298" s="91"/>
      <c r="B298" s="63"/>
      <c r="C298" s="91"/>
      <c r="D298" s="123"/>
      <c r="E298" s="63"/>
    </row>
    <row r="299" spans="1:5" ht="12">
      <c r="A299" s="91"/>
      <c r="B299" s="63"/>
      <c r="C299" s="91"/>
      <c r="D299" s="123"/>
      <c r="E299" s="63"/>
    </row>
    <row r="300" spans="1:5" ht="12">
      <c r="A300" s="91"/>
      <c r="B300" s="63"/>
      <c r="C300" s="91"/>
      <c r="D300" s="123"/>
      <c r="E300" s="63"/>
    </row>
    <row r="301" spans="1:5" ht="12">
      <c r="A301" s="91"/>
      <c r="B301" s="63"/>
      <c r="C301" s="91"/>
      <c r="D301" s="123"/>
      <c r="E301" s="63"/>
    </row>
    <row r="302" spans="1:5" ht="12">
      <c r="A302" s="91"/>
      <c r="B302" s="63"/>
      <c r="C302" s="91"/>
      <c r="D302" s="123"/>
      <c r="E302" s="63"/>
    </row>
    <row r="303" spans="1:5" ht="12">
      <c r="A303" s="91"/>
      <c r="B303" s="63"/>
      <c r="C303" s="91"/>
      <c r="D303" s="123"/>
      <c r="E303" s="63"/>
    </row>
    <row r="304" spans="1:5" ht="12">
      <c r="A304" s="91"/>
      <c r="B304" s="63"/>
      <c r="C304" s="91"/>
      <c r="D304" s="123"/>
      <c r="E304" s="63"/>
    </row>
    <row r="305" spans="1:5" ht="12">
      <c r="A305" s="91"/>
      <c r="B305" s="63"/>
      <c r="C305" s="91"/>
      <c r="D305" s="123"/>
      <c r="E305" s="63"/>
    </row>
    <row r="306" spans="1:5" ht="12">
      <c r="A306" s="91"/>
      <c r="B306" s="63"/>
      <c r="C306" s="91"/>
      <c r="D306" s="123"/>
      <c r="E306" s="63"/>
    </row>
    <row r="307" spans="1:5" ht="12">
      <c r="A307" s="91"/>
      <c r="B307" s="63"/>
      <c r="C307" s="91"/>
      <c r="D307" s="123"/>
      <c r="E307" s="63"/>
    </row>
    <row r="308" spans="1:5" ht="12">
      <c r="A308" s="91"/>
      <c r="B308" s="63"/>
      <c r="C308" s="91"/>
      <c r="D308" s="123"/>
      <c r="E308" s="63"/>
    </row>
    <row r="309" spans="1:5" ht="12">
      <c r="A309" s="91"/>
      <c r="B309" s="63"/>
      <c r="C309" s="91"/>
      <c r="D309" s="123"/>
      <c r="E309" s="63"/>
    </row>
    <row r="310" spans="1:5" ht="12">
      <c r="A310" s="91"/>
      <c r="B310" s="63"/>
      <c r="C310" s="91"/>
      <c r="D310" s="123"/>
      <c r="E310" s="63"/>
    </row>
    <row r="311" spans="1:5" ht="12">
      <c r="A311" s="91"/>
      <c r="B311" s="63"/>
      <c r="C311" s="91"/>
      <c r="D311" s="123"/>
      <c r="E311" s="63"/>
    </row>
    <row r="312" spans="1:5" ht="12">
      <c r="A312" s="91"/>
      <c r="B312" s="63"/>
      <c r="C312" s="91"/>
      <c r="D312" s="123"/>
      <c r="E312" s="63"/>
    </row>
    <row r="313" spans="1:5" ht="12">
      <c r="A313" s="91"/>
      <c r="B313" s="63"/>
      <c r="C313" s="91"/>
      <c r="D313" s="123"/>
      <c r="E313" s="63"/>
    </row>
    <row r="314" spans="1:5" ht="12">
      <c r="A314" s="91"/>
      <c r="B314" s="63"/>
      <c r="C314" s="91"/>
      <c r="D314" s="123"/>
      <c r="E314" s="63"/>
    </row>
    <row r="315" spans="1:5" ht="12">
      <c r="A315" s="91"/>
      <c r="B315" s="63"/>
      <c r="C315" s="91"/>
      <c r="D315" s="123"/>
      <c r="E315" s="63"/>
    </row>
    <row r="316" spans="1:5" ht="12">
      <c r="A316" s="91"/>
      <c r="B316" s="63"/>
      <c r="C316" s="91"/>
      <c r="D316" s="123"/>
      <c r="E316" s="63"/>
    </row>
    <row r="317" spans="1:5" ht="12">
      <c r="A317" s="91"/>
      <c r="B317" s="63"/>
      <c r="C317" s="91"/>
      <c r="D317" s="123"/>
      <c r="E317" s="63"/>
    </row>
    <row r="318" spans="1:5" ht="12">
      <c r="A318" s="91"/>
      <c r="B318" s="63"/>
      <c r="C318" s="91"/>
      <c r="D318" s="123"/>
      <c r="E318" s="63"/>
    </row>
    <row r="319" spans="1:5" ht="12">
      <c r="A319" s="91"/>
      <c r="B319" s="63"/>
      <c r="C319" s="91"/>
      <c r="D319" s="123"/>
      <c r="E319" s="63"/>
    </row>
    <row r="320" spans="1:5" ht="12">
      <c r="A320" s="91"/>
      <c r="B320" s="63"/>
      <c r="C320" s="91"/>
      <c r="D320" s="123"/>
      <c r="E320" s="63"/>
    </row>
    <row r="321" spans="1:5" ht="12">
      <c r="A321" s="91"/>
      <c r="B321" s="63"/>
      <c r="C321" s="91"/>
      <c r="D321" s="123"/>
      <c r="E321" s="63"/>
    </row>
    <row r="322" spans="1:5" ht="12">
      <c r="A322" s="91"/>
      <c r="B322" s="63"/>
      <c r="C322" s="91"/>
      <c r="D322" s="123"/>
      <c r="E322" s="63"/>
    </row>
    <row r="323" spans="1:5" ht="12">
      <c r="A323" s="91"/>
      <c r="B323" s="63"/>
      <c r="C323" s="91"/>
      <c r="D323" s="123"/>
      <c r="E323" s="63"/>
    </row>
    <row r="324" spans="1:5" ht="12">
      <c r="A324" s="91"/>
      <c r="B324" s="63"/>
      <c r="C324" s="91"/>
      <c r="D324" s="123"/>
      <c r="E324" s="63"/>
    </row>
    <row r="325" spans="1:5" ht="12">
      <c r="A325" s="91"/>
      <c r="B325" s="63"/>
      <c r="C325" s="91"/>
      <c r="D325" s="123"/>
      <c r="E325" s="63"/>
    </row>
    <row r="326" spans="1:5" ht="12">
      <c r="A326" s="91"/>
      <c r="B326" s="63"/>
      <c r="C326" s="91"/>
      <c r="D326" s="123"/>
      <c r="E326" s="63"/>
    </row>
    <row r="327" spans="1:5" ht="12">
      <c r="A327" s="91"/>
      <c r="B327" s="63"/>
      <c r="C327" s="91"/>
      <c r="D327" s="123"/>
      <c r="E327" s="63"/>
    </row>
    <row r="328" spans="1:5" ht="12">
      <c r="A328" s="91"/>
      <c r="B328" s="63"/>
      <c r="C328" s="91"/>
      <c r="D328" s="123"/>
      <c r="E328" s="63"/>
    </row>
    <row r="329" spans="1:5" ht="12">
      <c r="A329" s="91"/>
      <c r="B329" s="63"/>
      <c r="C329" s="91"/>
      <c r="D329" s="123"/>
      <c r="E329" s="63"/>
    </row>
    <row r="330" spans="1:5" ht="12">
      <c r="A330" s="91"/>
      <c r="B330" s="63"/>
      <c r="C330" s="91"/>
      <c r="D330" s="123"/>
      <c r="E330" s="63"/>
    </row>
    <row r="331" spans="1:5" ht="12">
      <c r="A331" s="91"/>
      <c r="B331" s="63"/>
      <c r="C331" s="91"/>
      <c r="D331" s="123"/>
      <c r="E331" s="63"/>
    </row>
    <row r="332" spans="1:5" ht="12">
      <c r="A332" s="91"/>
      <c r="B332" s="63"/>
      <c r="C332" s="91"/>
      <c r="D332" s="123"/>
      <c r="E332" s="63"/>
    </row>
    <row r="333" spans="1:5" ht="12">
      <c r="A333" s="91"/>
      <c r="B333" s="63"/>
      <c r="C333" s="91"/>
      <c r="D333" s="123"/>
      <c r="E333" s="63"/>
    </row>
    <row r="334" spans="1:5" ht="12">
      <c r="A334" s="91"/>
      <c r="B334" s="63"/>
      <c r="C334" s="91"/>
      <c r="D334" s="123"/>
      <c r="E334" s="63"/>
    </row>
    <row r="335" spans="1:5" ht="12">
      <c r="A335" s="91"/>
      <c r="B335" s="63"/>
      <c r="C335" s="91"/>
      <c r="D335" s="123"/>
      <c r="E335" s="63"/>
    </row>
    <row r="336" spans="1:5" ht="12">
      <c r="A336" s="91"/>
      <c r="B336" s="63"/>
      <c r="C336" s="91"/>
      <c r="D336" s="123"/>
      <c r="E336" s="63"/>
    </row>
    <row r="337" spans="1:5" ht="12">
      <c r="A337" s="91"/>
      <c r="B337" s="63"/>
      <c r="C337" s="91"/>
      <c r="D337" s="123"/>
      <c r="E337" s="63"/>
    </row>
    <row r="338" spans="1:5" ht="12">
      <c r="A338" s="91"/>
      <c r="B338" s="63"/>
      <c r="C338" s="91"/>
      <c r="D338" s="123"/>
      <c r="E338" s="63"/>
    </row>
    <row r="339" spans="1:5" ht="12">
      <c r="A339" s="91"/>
      <c r="B339" s="63"/>
      <c r="C339" s="91"/>
      <c r="D339" s="123"/>
      <c r="E339" s="63"/>
    </row>
    <row r="340" spans="1:5" ht="12">
      <c r="A340" s="91"/>
      <c r="B340" s="63"/>
      <c r="C340" s="91"/>
      <c r="D340" s="123"/>
      <c r="E340" s="63"/>
    </row>
    <row r="341" spans="1:5" ht="12">
      <c r="A341" s="91"/>
      <c r="B341" s="63"/>
      <c r="C341" s="91"/>
      <c r="D341" s="123"/>
      <c r="E341" s="63"/>
    </row>
    <row r="342" spans="1:5" ht="12">
      <c r="A342" s="91"/>
      <c r="B342" s="63"/>
      <c r="C342" s="91"/>
      <c r="D342" s="123"/>
      <c r="E342" s="63"/>
    </row>
    <row r="343" spans="1:5" ht="12">
      <c r="A343" s="91"/>
      <c r="B343" s="63"/>
      <c r="C343" s="91"/>
      <c r="D343" s="123"/>
      <c r="E343" s="63"/>
    </row>
    <row r="344" spans="1:5" ht="12">
      <c r="A344" s="91"/>
      <c r="B344" s="63"/>
      <c r="C344" s="91"/>
      <c r="D344" s="123"/>
      <c r="E344" s="63"/>
    </row>
    <row r="345" spans="1:5" ht="12">
      <c r="A345" s="91"/>
      <c r="B345" s="63"/>
      <c r="C345" s="91"/>
      <c r="D345" s="123"/>
      <c r="E345" s="63"/>
    </row>
    <row r="346" spans="1:5" ht="12">
      <c r="A346" s="91"/>
      <c r="B346" s="63"/>
      <c r="C346" s="91"/>
      <c r="D346" s="123"/>
      <c r="E346" s="63"/>
    </row>
    <row r="347" spans="1:5" ht="12">
      <c r="A347" s="91"/>
      <c r="B347" s="63"/>
      <c r="C347" s="91"/>
      <c r="D347" s="123"/>
      <c r="E347" s="63"/>
    </row>
    <row r="348" spans="1:5" ht="12">
      <c r="A348" s="91"/>
      <c r="B348" s="63"/>
      <c r="C348" s="91"/>
      <c r="D348" s="123"/>
      <c r="E348" s="63"/>
    </row>
    <row r="349" spans="1:5" ht="12">
      <c r="A349" s="91"/>
      <c r="B349" s="63"/>
      <c r="C349" s="91"/>
      <c r="D349" s="123"/>
      <c r="E349" s="63"/>
    </row>
    <row r="350" spans="1:5" ht="12">
      <c r="A350" s="91"/>
      <c r="B350" s="63"/>
      <c r="C350" s="91"/>
      <c r="D350" s="123"/>
      <c r="E350" s="63"/>
    </row>
    <row r="351" spans="1:5" ht="12">
      <c r="A351" s="91"/>
      <c r="B351" s="63"/>
      <c r="C351" s="91"/>
      <c r="D351" s="123"/>
      <c r="E351" s="63"/>
    </row>
    <row r="352" spans="1:5" ht="12">
      <c r="A352" s="91"/>
      <c r="B352" s="63"/>
      <c r="C352" s="91"/>
      <c r="D352" s="123"/>
      <c r="E352" s="63"/>
    </row>
    <row r="353" spans="1:5" ht="12">
      <c r="A353" s="91"/>
      <c r="B353" s="63"/>
      <c r="C353" s="91"/>
      <c r="D353" s="123"/>
      <c r="E353" s="63"/>
    </row>
    <row r="354" spans="1:5" ht="12">
      <c r="A354" s="91"/>
      <c r="B354" s="63"/>
      <c r="C354" s="91"/>
      <c r="D354" s="123"/>
      <c r="E354" s="63"/>
    </row>
    <row r="355" spans="1:5" ht="12">
      <c r="A355" s="91"/>
      <c r="B355" s="63"/>
      <c r="C355" s="91"/>
      <c r="D355" s="123"/>
      <c r="E355" s="63"/>
    </row>
    <row r="356" spans="1:5" ht="12">
      <c r="A356" s="91"/>
      <c r="B356" s="63"/>
      <c r="C356" s="91"/>
      <c r="D356" s="123"/>
      <c r="E356" s="63"/>
    </row>
    <row r="357" spans="1:5" ht="12">
      <c r="A357" s="91"/>
      <c r="B357" s="63"/>
      <c r="C357" s="91"/>
      <c r="D357" s="123"/>
      <c r="E357" s="63"/>
    </row>
    <row r="358" spans="1:5" ht="12">
      <c r="A358" s="91"/>
      <c r="B358" s="63"/>
      <c r="C358" s="91"/>
      <c r="D358" s="123"/>
      <c r="E358" s="63"/>
    </row>
    <row r="359" spans="1:5" ht="12">
      <c r="A359" s="91"/>
      <c r="B359" s="63"/>
      <c r="C359" s="91"/>
      <c r="D359" s="123"/>
      <c r="E359" s="63"/>
    </row>
    <row r="360" spans="1:5" ht="12">
      <c r="A360" s="91"/>
      <c r="B360" s="63"/>
      <c r="C360" s="91"/>
      <c r="D360" s="123"/>
      <c r="E360" s="63"/>
    </row>
    <row r="361" spans="1:5" ht="12">
      <c r="A361" s="91"/>
      <c r="B361" s="63"/>
      <c r="C361" s="91"/>
      <c r="D361" s="123"/>
      <c r="E361" s="63"/>
    </row>
    <row r="362" spans="1:5" ht="12">
      <c r="A362" s="91"/>
      <c r="B362" s="63"/>
      <c r="C362" s="91"/>
      <c r="D362" s="123"/>
      <c r="E362" s="63"/>
    </row>
    <row r="363" spans="1:5" ht="12">
      <c r="A363" s="91"/>
      <c r="B363" s="63"/>
      <c r="C363" s="91"/>
      <c r="D363" s="123"/>
      <c r="E363" s="63"/>
    </row>
    <row r="364" spans="1:5" ht="12">
      <c r="A364" s="91"/>
      <c r="B364" s="63"/>
      <c r="C364" s="91"/>
      <c r="D364" s="123"/>
      <c r="E364" s="63"/>
    </row>
    <row r="365" spans="1:5" ht="12">
      <c r="A365" s="91"/>
      <c r="B365" s="63"/>
      <c r="C365" s="91"/>
      <c r="D365" s="123"/>
      <c r="E365" s="63"/>
    </row>
    <row r="366" spans="1:5" ht="12">
      <c r="A366" s="91"/>
      <c r="B366" s="63"/>
      <c r="C366" s="91"/>
      <c r="D366" s="123"/>
      <c r="E366" s="63"/>
    </row>
    <row r="367" spans="1:5" ht="12">
      <c r="A367" s="91"/>
      <c r="B367" s="63"/>
      <c r="C367" s="91"/>
      <c r="D367" s="123"/>
      <c r="E367" s="63"/>
    </row>
    <row r="368" spans="1:5" ht="12">
      <c r="A368" s="91"/>
      <c r="B368" s="63"/>
      <c r="C368" s="91"/>
      <c r="D368" s="123"/>
      <c r="E368" s="63"/>
    </row>
    <row r="369" spans="1:5" ht="12">
      <c r="A369" s="91"/>
      <c r="B369" s="63"/>
      <c r="C369" s="91"/>
      <c r="D369" s="123"/>
      <c r="E369" s="63"/>
    </row>
    <row r="370" spans="1:5" ht="12">
      <c r="A370" s="91"/>
      <c r="B370" s="63"/>
      <c r="C370" s="91"/>
      <c r="D370" s="123"/>
      <c r="E370" s="63"/>
    </row>
    <row r="371" spans="1:5" ht="12">
      <c r="A371" s="91"/>
      <c r="B371" s="63"/>
      <c r="C371" s="91"/>
      <c r="D371" s="123"/>
      <c r="E371" s="63"/>
    </row>
    <row r="372" spans="1:5" ht="12">
      <c r="A372" s="91"/>
      <c r="B372" s="63"/>
      <c r="C372" s="91"/>
      <c r="D372" s="123"/>
      <c r="E372" s="63"/>
    </row>
    <row r="373" spans="1:5" ht="12">
      <c r="A373" s="91"/>
      <c r="B373" s="63"/>
      <c r="C373" s="91"/>
      <c r="D373" s="123"/>
      <c r="E373" s="63"/>
    </row>
    <row r="374" spans="1:5" ht="12">
      <c r="A374" s="91"/>
      <c r="B374" s="63"/>
      <c r="C374" s="91"/>
      <c r="D374" s="123"/>
      <c r="E374" s="63"/>
    </row>
    <row r="375" spans="1:5" ht="12">
      <c r="A375" s="91"/>
      <c r="B375" s="63"/>
      <c r="C375" s="91"/>
      <c r="D375" s="123"/>
      <c r="E375" s="63"/>
    </row>
    <row r="376" spans="1:5" ht="12">
      <c r="A376" s="91"/>
      <c r="B376" s="63"/>
      <c r="C376" s="91"/>
      <c r="D376" s="123"/>
      <c r="E376" s="63"/>
    </row>
    <row r="377" spans="1:5" ht="12">
      <c r="A377" s="91"/>
      <c r="B377" s="63"/>
      <c r="C377" s="91"/>
      <c r="D377" s="123"/>
      <c r="E377" s="63"/>
    </row>
    <row r="378" spans="1:5" ht="12">
      <c r="A378" s="91"/>
      <c r="B378" s="63"/>
      <c r="C378" s="91"/>
      <c r="D378" s="123"/>
      <c r="E378" s="63"/>
    </row>
    <row r="379" spans="1:5" ht="12">
      <c r="A379" s="91"/>
      <c r="B379" s="63"/>
      <c r="C379" s="91"/>
      <c r="D379" s="123"/>
      <c r="E379" s="63"/>
    </row>
    <row r="380" spans="1:5" ht="12">
      <c r="A380" s="91"/>
      <c r="B380" s="63"/>
      <c r="C380" s="91"/>
      <c r="D380" s="123"/>
      <c r="E380" s="63"/>
    </row>
    <row r="381" spans="1:5" ht="12">
      <c r="A381" s="91"/>
      <c r="B381" s="63"/>
      <c r="C381" s="91"/>
      <c r="D381" s="123"/>
      <c r="E381" s="63"/>
    </row>
    <row r="382" spans="1:5" ht="12">
      <c r="A382" s="91"/>
      <c r="B382" s="63"/>
      <c r="C382" s="91"/>
      <c r="D382" s="123"/>
      <c r="E382" s="63"/>
    </row>
    <row r="383" spans="1:5" ht="12">
      <c r="A383" s="91"/>
      <c r="B383" s="63"/>
      <c r="C383" s="91"/>
      <c r="D383" s="123"/>
      <c r="E383" s="63"/>
    </row>
    <row r="384" spans="1:5" ht="12">
      <c r="A384" s="91"/>
      <c r="B384" s="63"/>
      <c r="C384" s="91"/>
      <c r="D384" s="123"/>
      <c r="E384" s="63"/>
    </row>
    <row r="385" spans="1:5" ht="12">
      <c r="A385" s="91"/>
      <c r="B385" s="63"/>
      <c r="C385" s="91"/>
      <c r="D385" s="123"/>
      <c r="E385" s="63"/>
    </row>
    <row r="386" spans="1:5" ht="12">
      <c r="A386" s="91"/>
      <c r="B386" s="63"/>
      <c r="C386" s="91"/>
      <c r="D386" s="123"/>
      <c r="E386" s="63"/>
    </row>
    <row r="387" spans="1:5" ht="12">
      <c r="A387" s="91"/>
      <c r="B387" s="63"/>
      <c r="C387" s="91"/>
      <c r="D387" s="123"/>
      <c r="E387" s="63"/>
    </row>
    <row r="388" spans="1:5" ht="12">
      <c r="A388" s="91"/>
      <c r="B388" s="63"/>
      <c r="C388" s="91"/>
      <c r="D388" s="123"/>
      <c r="E388" s="63"/>
    </row>
    <row r="389" spans="1:5" ht="12">
      <c r="A389" s="91"/>
      <c r="B389" s="63"/>
      <c r="C389" s="91"/>
      <c r="D389" s="123"/>
      <c r="E389" s="63"/>
    </row>
    <row r="390" spans="1:5" ht="12">
      <c r="A390" s="91"/>
      <c r="B390" s="63"/>
      <c r="C390" s="91"/>
      <c r="D390" s="123"/>
      <c r="E390" s="63"/>
    </row>
    <row r="391" spans="1:5" ht="12">
      <c r="A391" s="91"/>
      <c r="B391" s="63"/>
      <c r="C391" s="91"/>
      <c r="D391" s="123"/>
      <c r="E391" s="63"/>
    </row>
    <row r="392" spans="1:5" ht="12">
      <c r="A392" s="91"/>
      <c r="B392" s="63"/>
      <c r="C392" s="91"/>
      <c r="D392" s="123"/>
      <c r="E392" s="63"/>
    </row>
    <row r="393" spans="1:5" ht="12">
      <c r="A393" s="91"/>
      <c r="B393" s="63"/>
      <c r="C393" s="91"/>
      <c r="D393" s="123"/>
      <c r="E393" s="63"/>
    </row>
    <row r="394" spans="1:5" ht="12">
      <c r="A394" s="91"/>
      <c r="B394" s="63"/>
      <c r="C394" s="91"/>
      <c r="D394" s="123"/>
      <c r="E394" s="63"/>
    </row>
    <row r="395" spans="1:5" ht="12">
      <c r="A395" s="91"/>
      <c r="B395" s="63"/>
      <c r="C395" s="91"/>
      <c r="D395" s="123"/>
      <c r="E395" s="63"/>
    </row>
    <row r="396" spans="1:5" ht="12">
      <c r="A396" s="91"/>
      <c r="B396" s="63"/>
      <c r="C396" s="91"/>
      <c r="D396" s="123"/>
      <c r="E396" s="63"/>
    </row>
    <row r="397" spans="1:5" ht="12">
      <c r="A397" s="91"/>
      <c r="B397" s="63"/>
      <c r="C397" s="91"/>
      <c r="D397" s="123"/>
      <c r="E397" s="63"/>
    </row>
    <row r="398" spans="1:5" ht="12">
      <c r="A398" s="91"/>
      <c r="B398" s="63"/>
      <c r="C398" s="91"/>
      <c r="D398" s="123"/>
      <c r="E398" s="63"/>
    </row>
    <row r="399" spans="1:5" ht="12">
      <c r="A399" s="91"/>
      <c r="B399" s="63"/>
      <c r="C399" s="91"/>
      <c r="D399" s="123"/>
      <c r="E399" s="63"/>
    </row>
    <row r="400" spans="1:5" ht="12">
      <c r="A400" s="91"/>
      <c r="B400" s="63"/>
      <c r="C400" s="91"/>
      <c r="D400" s="123"/>
      <c r="E400" s="63"/>
    </row>
    <row r="401" spans="1:5" ht="12">
      <c r="A401" s="91"/>
      <c r="B401" s="63"/>
      <c r="C401" s="91"/>
      <c r="D401" s="123"/>
      <c r="E401" s="63"/>
    </row>
    <row r="402" spans="1:5" ht="12">
      <c r="A402" s="91"/>
      <c r="B402" s="63"/>
      <c r="C402" s="91"/>
      <c r="D402" s="123"/>
      <c r="E402" s="63"/>
    </row>
    <row r="403" spans="1:5" ht="12">
      <c r="A403" s="91"/>
      <c r="B403" s="63"/>
      <c r="C403" s="91"/>
      <c r="D403" s="123"/>
      <c r="E403" s="63"/>
    </row>
    <row r="404" spans="1:5" ht="12">
      <c r="A404" s="91"/>
      <c r="B404" s="63"/>
      <c r="C404" s="91"/>
      <c r="D404" s="123"/>
      <c r="E404" s="63"/>
    </row>
    <row r="405" spans="1:5" ht="12">
      <c r="A405" s="91"/>
      <c r="B405" s="63"/>
      <c r="C405" s="91"/>
      <c r="D405" s="123"/>
      <c r="E405" s="63"/>
    </row>
    <row r="406" spans="1:5" ht="12">
      <c r="A406" s="91"/>
      <c r="B406" s="63"/>
      <c r="C406" s="91"/>
      <c r="D406" s="123"/>
      <c r="E406" s="63"/>
    </row>
    <row r="407" spans="1:5" ht="12">
      <c r="A407" s="91"/>
      <c r="B407" s="63"/>
      <c r="C407" s="91"/>
      <c r="D407" s="123"/>
      <c r="E407" s="63"/>
    </row>
    <row r="408" spans="1:5" ht="12">
      <c r="A408" s="91"/>
      <c r="B408" s="63"/>
      <c r="C408" s="91"/>
      <c r="D408" s="123"/>
      <c r="E408" s="63"/>
    </row>
    <row r="409" spans="1:5" ht="12">
      <c r="A409" s="91"/>
      <c r="B409" s="63"/>
      <c r="C409" s="91"/>
      <c r="D409" s="123"/>
      <c r="E409" s="63"/>
    </row>
    <row r="410" spans="1:5" ht="12">
      <c r="A410" s="91"/>
      <c r="B410" s="63"/>
      <c r="C410" s="91"/>
      <c r="D410" s="123"/>
      <c r="E410" s="63"/>
    </row>
    <row r="411" spans="1:5" ht="12">
      <c r="A411" s="91"/>
      <c r="B411" s="63"/>
      <c r="C411" s="91"/>
      <c r="D411" s="123"/>
      <c r="E411" s="63"/>
    </row>
    <row r="412" spans="1:5" ht="12">
      <c r="A412" s="91"/>
      <c r="B412" s="63"/>
      <c r="C412" s="91"/>
      <c r="D412" s="123"/>
      <c r="E412" s="63"/>
    </row>
    <row r="413" spans="1:5" ht="12">
      <c r="A413" s="91"/>
      <c r="B413" s="63"/>
      <c r="C413" s="91"/>
      <c r="D413" s="123"/>
      <c r="E413" s="63"/>
    </row>
    <row r="414" spans="1:5" ht="12">
      <c r="A414" s="91"/>
      <c r="B414" s="63"/>
      <c r="C414" s="91"/>
      <c r="D414" s="123"/>
      <c r="E414" s="63"/>
    </row>
    <row r="415" spans="1:5" ht="12">
      <c r="A415" s="91"/>
      <c r="B415" s="63"/>
      <c r="C415" s="91"/>
      <c r="D415" s="123"/>
      <c r="E415" s="63"/>
    </row>
    <row r="416" spans="1:5" ht="12">
      <c r="A416" s="91"/>
      <c r="B416" s="63"/>
      <c r="C416" s="91"/>
      <c r="D416" s="123"/>
      <c r="E416" s="63"/>
    </row>
    <row r="417" spans="1:5" ht="12">
      <c r="A417" s="91"/>
      <c r="B417" s="63"/>
      <c r="C417" s="91"/>
      <c r="D417" s="123"/>
      <c r="E417" s="63"/>
    </row>
    <row r="418" spans="1:5" ht="12">
      <c r="A418" s="91"/>
      <c r="B418" s="63"/>
      <c r="C418" s="91"/>
      <c r="D418" s="123"/>
      <c r="E418" s="63"/>
    </row>
    <row r="419" spans="1:5" ht="12">
      <c r="A419" s="91"/>
      <c r="B419" s="63"/>
      <c r="C419" s="91"/>
      <c r="D419" s="123"/>
      <c r="E419" s="63"/>
    </row>
    <row r="420" spans="1:5" ht="12">
      <c r="A420" s="91"/>
      <c r="B420" s="63"/>
      <c r="C420" s="91"/>
      <c r="D420" s="123"/>
      <c r="E420" s="63"/>
    </row>
    <row r="421" spans="1:5" ht="12">
      <c r="A421" s="91"/>
      <c r="B421" s="63"/>
      <c r="C421" s="91"/>
      <c r="D421" s="123"/>
      <c r="E421" s="63"/>
    </row>
  </sheetData>
  <sheetProtection password="CF53" sheet="1" objects="1" scenarios="1"/>
  <mergeCells count="4">
    <mergeCell ref="A7:E7"/>
    <mergeCell ref="A5:E5"/>
    <mergeCell ref="A6:E6"/>
    <mergeCell ref="A68:D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2"/>
  <sheetViews>
    <sheetView view="pageBreakPreview" zoomScaleSheetLayoutView="100" workbookViewId="0" topLeftCell="A10">
      <selection activeCell="D3" sqref="D3"/>
    </sheetView>
  </sheetViews>
  <sheetFormatPr defaultColWidth="9.00390625" defaultRowHeight="12.75"/>
  <cols>
    <col min="1" max="1" width="7.25390625" style="1" customWidth="1"/>
    <col min="2" max="2" width="7.875" style="1" customWidth="1"/>
    <col min="3" max="3" width="5.25390625" style="1" customWidth="1"/>
    <col min="4" max="4" width="46.00390625" style="2" customWidth="1"/>
    <col min="5" max="5" width="17.125" style="3" customWidth="1"/>
    <col min="6" max="16384" width="9.125" style="3" customWidth="1"/>
  </cols>
  <sheetData>
    <row r="1" spans="4:5" ht="12.75">
      <c r="D1" s="18" t="s">
        <v>628</v>
      </c>
      <c r="E1" s="2"/>
    </row>
    <row r="2" spans="4:5" ht="12.75">
      <c r="D2" s="17" t="s">
        <v>671</v>
      </c>
      <c r="E2" s="2"/>
    </row>
    <row r="3" spans="4:5" ht="12.75">
      <c r="D3" s="17" t="s">
        <v>683</v>
      </c>
      <c r="E3" s="2"/>
    </row>
    <row r="4" ht="62.25" customHeight="1"/>
    <row r="5" spans="1:5" s="25" customFormat="1" ht="12.75">
      <c r="A5" s="531" t="s">
        <v>484</v>
      </c>
      <c r="B5" s="531"/>
      <c r="C5" s="531"/>
      <c r="D5" s="531"/>
      <c r="E5" s="531"/>
    </row>
    <row r="6" spans="1:5" s="25" customFormat="1" ht="12.75">
      <c r="A6" s="532" t="s">
        <v>248</v>
      </c>
      <c r="B6" s="532"/>
      <c r="C6" s="532"/>
      <c r="D6" s="532"/>
      <c r="E6" s="532"/>
    </row>
    <row r="7" spans="1:5" s="25" customFormat="1" ht="12.75">
      <c r="A7" s="530" t="s">
        <v>249</v>
      </c>
      <c r="B7" s="530"/>
      <c r="C7" s="530"/>
      <c r="D7" s="530"/>
      <c r="E7" s="530"/>
    </row>
    <row r="8" ht="13.5" thickBot="1">
      <c r="E8" s="24" t="s">
        <v>219</v>
      </c>
    </row>
    <row r="9" spans="1:5" s="5" customFormat="1" ht="12">
      <c r="A9" s="36" t="s">
        <v>0</v>
      </c>
      <c r="B9" s="27" t="s">
        <v>1</v>
      </c>
      <c r="C9" s="27" t="s">
        <v>21</v>
      </c>
      <c r="D9" s="27" t="s">
        <v>2</v>
      </c>
      <c r="E9" s="28" t="s">
        <v>22</v>
      </c>
    </row>
    <row r="10" spans="1:5" s="5" customFormat="1" ht="12.75" customHeight="1" thickBot="1">
      <c r="A10" s="38">
        <v>1</v>
      </c>
      <c r="B10" s="39">
        <v>2</v>
      </c>
      <c r="C10" s="39">
        <v>3</v>
      </c>
      <c r="D10" s="39">
        <v>4</v>
      </c>
      <c r="E10" s="29">
        <v>5</v>
      </c>
    </row>
    <row r="11" spans="1:5" s="5" customFormat="1" ht="12.75" customHeight="1">
      <c r="A11" s="26"/>
      <c r="B11" s="23"/>
      <c r="C11" s="23"/>
      <c r="D11" s="23"/>
      <c r="E11" s="37"/>
    </row>
    <row r="12" spans="1:5" s="4" customFormat="1" ht="19.5" customHeight="1">
      <c r="A12" s="30" t="s">
        <v>71</v>
      </c>
      <c r="B12" s="6"/>
      <c r="C12" s="6"/>
      <c r="D12" s="8" t="s">
        <v>72</v>
      </c>
      <c r="E12" s="31">
        <f>E13</f>
        <v>3000</v>
      </c>
    </row>
    <row r="13" spans="1:5" ht="19.5" customHeight="1">
      <c r="A13" s="26"/>
      <c r="B13" s="7" t="s">
        <v>145</v>
      </c>
      <c r="C13" s="10"/>
      <c r="D13" s="9" t="s">
        <v>146</v>
      </c>
      <c r="E13" s="32">
        <f>E14</f>
        <v>3000</v>
      </c>
    </row>
    <row r="14" spans="1:5" s="14" customFormat="1" ht="49.5" customHeight="1">
      <c r="A14" s="33"/>
      <c r="B14" s="12"/>
      <c r="C14" s="16" t="s">
        <v>500</v>
      </c>
      <c r="D14" s="13" t="s">
        <v>247</v>
      </c>
      <c r="E14" s="34">
        <v>3000</v>
      </c>
    </row>
    <row r="15" spans="1:5" ht="19.5" customHeight="1" thickBot="1">
      <c r="A15" s="26"/>
      <c r="B15" s="7"/>
      <c r="C15" s="7"/>
      <c r="D15" s="9"/>
      <c r="E15" s="32"/>
    </row>
    <row r="16" spans="1:5" s="11" customFormat="1" ht="28.5" customHeight="1" thickBot="1">
      <c r="A16" s="527" t="s">
        <v>156</v>
      </c>
      <c r="B16" s="528"/>
      <c r="C16" s="528"/>
      <c r="D16" s="529"/>
      <c r="E16" s="35">
        <f>E12</f>
        <v>3000</v>
      </c>
    </row>
    <row r="17" spans="1:5" ht="19.5" customHeight="1">
      <c r="A17" s="19"/>
      <c r="B17" s="19"/>
      <c r="C17" s="19"/>
      <c r="D17" s="21"/>
      <c r="E17" s="20"/>
    </row>
    <row r="18" spans="1:5" ht="19.5" customHeight="1">
      <c r="A18" s="19"/>
      <c r="B18" s="19"/>
      <c r="C18" s="19"/>
      <c r="D18" s="21"/>
      <c r="E18" s="20"/>
    </row>
    <row r="19" spans="1:5" ht="19.5" customHeight="1">
      <c r="A19" s="19"/>
      <c r="B19" s="19"/>
      <c r="C19" s="19"/>
      <c r="D19" s="21"/>
      <c r="E19" s="20"/>
    </row>
    <row r="20" spans="1:5" ht="19.5" customHeight="1">
      <c r="A20" s="19"/>
      <c r="B20" s="19"/>
      <c r="C20" s="19"/>
      <c r="D20" s="21"/>
      <c r="E20" s="20"/>
    </row>
    <row r="21" spans="1:5" ht="19.5" customHeight="1">
      <c r="A21" s="19"/>
      <c r="B21" s="19"/>
      <c r="C21" s="19"/>
      <c r="D21" s="21"/>
      <c r="E21" s="20"/>
    </row>
    <row r="22" spans="1:5" ht="19.5" customHeight="1">
      <c r="A22" s="19"/>
      <c r="B22" s="19"/>
      <c r="C22" s="19"/>
      <c r="D22" s="21"/>
      <c r="E22" s="20"/>
    </row>
    <row r="23" spans="1:5" ht="19.5" customHeight="1">
      <c r="A23" s="19"/>
      <c r="B23" s="19"/>
      <c r="C23" s="19"/>
      <c r="D23" s="21"/>
      <c r="E23" s="20"/>
    </row>
    <row r="24" spans="1:5" ht="19.5" customHeight="1">
      <c r="A24" s="19"/>
      <c r="B24" s="19"/>
      <c r="C24" s="19"/>
      <c r="D24" s="21"/>
      <c r="E24" s="20"/>
    </row>
    <row r="25" spans="1:5" ht="19.5" customHeight="1">
      <c r="A25" s="19"/>
      <c r="B25" s="19"/>
      <c r="C25" s="19"/>
      <c r="D25" s="21"/>
      <c r="E25" s="20"/>
    </row>
    <row r="26" spans="1:5" ht="19.5" customHeight="1">
      <c r="A26" s="19"/>
      <c r="B26" s="19"/>
      <c r="C26" s="19"/>
      <c r="D26" s="21"/>
      <c r="E26" s="20"/>
    </row>
    <row r="27" spans="1:5" ht="19.5" customHeight="1">
      <c r="A27" s="19"/>
      <c r="B27" s="19"/>
      <c r="C27" s="19"/>
      <c r="D27" s="21"/>
      <c r="E27" s="20"/>
    </row>
    <row r="28" spans="1:5" ht="19.5" customHeight="1">
      <c r="A28" s="19"/>
      <c r="B28" s="19"/>
      <c r="C28" s="19"/>
      <c r="D28" s="21"/>
      <c r="E28" s="20"/>
    </row>
    <row r="29" spans="1:5" s="5" customFormat="1" ht="19.5" customHeight="1">
      <c r="A29" s="19"/>
      <c r="B29" s="19"/>
      <c r="C29" s="19"/>
      <c r="D29" s="19"/>
      <c r="E29" s="22"/>
    </row>
    <row r="30" spans="1:5" s="5" customFormat="1" ht="19.5" customHeight="1">
      <c r="A30" s="19"/>
      <c r="B30" s="19"/>
      <c r="C30" s="19"/>
      <c r="D30" s="19"/>
      <c r="E30" s="22"/>
    </row>
    <row r="31" spans="1:5" ht="19.5" customHeight="1">
      <c r="A31" s="19"/>
      <c r="B31" s="19"/>
      <c r="C31" s="19"/>
      <c r="D31" s="21"/>
      <c r="E31" s="20"/>
    </row>
    <row r="32" spans="1:5" ht="19.5" customHeight="1">
      <c r="A32" s="19"/>
      <c r="B32" s="19"/>
      <c r="C32" s="19"/>
      <c r="D32" s="21"/>
      <c r="E32" s="20"/>
    </row>
    <row r="33" spans="1:5" ht="19.5" customHeight="1">
      <c r="A33" s="19"/>
      <c r="B33" s="19"/>
      <c r="C33" s="19"/>
      <c r="D33" s="21"/>
      <c r="E33" s="20"/>
    </row>
    <row r="34" spans="1:5" ht="19.5" customHeight="1">
      <c r="A34" s="19"/>
      <c r="B34" s="19"/>
      <c r="C34" s="19"/>
      <c r="D34" s="21"/>
      <c r="E34" s="20"/>
    </row>
    <row r="35" spans="1:5" ht="19.5" customHeight="1">
      <c r="A35" s="19"/>
      <c r="B35" s="19"/>
      <c r="C35" s="19"/>
      <c r="D35" s="21"/>
      <c r="E35" s="20"/>
    </row>
    <row r="36" spans="1:5" ht="19.5" customHeight="1">
      <c r="A36" s="19"/>
      <c r="B36" s="19"/>
      <c r="C36" s="19"/>
      <c r="D36" s="21"/>
      <c r="E36" s="20"/>
    </row>
    <row r="37" spans="1:5" ht="19.5" customHeight="1">
      <c r="A37" s="19"/>
      <c r="B37" s="19"/>
      <c r="C37" s="19"/>
      <c r="D37" s="21"/>
      <c r="E37" s="20"/>
    </row>
    <row r="38" spans="1:5" ht="19.5" customHeight="1">
      <c r="A38" s="19"/>
      <c r="B38" s="19"/>
      <c r="C38" s="19"/>
      <c r="D38" s="21"/>
      <c r="E38" s="20"/>
    </row>
    <row r="39" spans="1:5" ht="19.5" customHeight="1">
      <c r="A39" s="19"/>
      <c r="B39" s="19"/>
      <c r="C39" s="19"/>
      <c r="D39" s="21"/>
      <c r="E39" s="20"/>
    </row>
    <row r="40" spans="1:5" ht="19.5" customHeight="1">
      <c r="A40" s="19"/>
      <c r="B40" s="19"/>
      <c r="C40" s="19"/>
      <c r="D40" s="21"/>
      <c r="E40" s="20"/>
    </row>
    <row r="41" spans="1:5" ht="19.5" customHeight="1">
      <c r="A41" s="19"/>
      <c r="B41" s="19"/>
      <c r="C41" s="19"/>
      <c r="D41" s="21"/>
      <c r="E41" s="20"/>
    </row>
    <row r="42" spans="1:5" ht="19.5" customHeight="1">
      <c r="A42" s="19"/>
      <c r="B42" s="19"/>
      <c r="C42" s="19"/>
      <c r="D42" s="21"/>
      <c r="E42" s="20"/>
    </row>
    <row r="43" spans="1:5" ht="19.5" customHeight="1">
      <c r="A43" s="19"/>
      <c r="B43" s="19"/>
      <c r="C43" s="19"/>
      <c r="D43" s="21"/>
      <c r="E43" s="20"/>
    </row>
    <row r="44" spans="1:5" ht="19.5" customHeight="1">
      <c r="A44" s="19"/>
      <c r="B44" s="19"/>
      <c r="C44" s="19"/>
      <c r="D44" s="21"/>
      <c r="E44" s="20"/>
    </row>
    <row r="45" spans="1:5" ht="19.5" customHeight="1">
      <c r="A45" s="19"/>
      <c r="B45" s="19"/>
      <c r="C45" s="19"/>
      <c r="D45" s="21"/>
      <c r="E45" s="20"/>
    </row>
    <row r="46" spans="1:5" ht="19.5" customHeight="1">
      <c r="A46" s="19"/>
      <c r="B46" s="19"/>
      <c r="C46" s="19"/>
      <c r="D46" s="21"/>
      <c r="E46" s="20"/>
    </row>
    <row r="47" spans="1:5" ht="19.5" customHeight="1">
      <c r="A47" s="19"/>
      <c r="B47" s="19"/>
      <c r="C47" s="19"/>
      <c r="D47" s="21"/>
      <c r="E47" s="20"/>
    </row>
    <row r="48" spans="1:5" ht="19.5" customHeight="1">
      <c r="A48" s="19"/>
      <c r="B48" s="19"/>
      <c r="C48" s="19"/>
      <c r="D48" s="21"/>
      <c r="E48" s="20"/>
    </row>
    <row r="49" spans="1:5" ht="19.5" customHeight="1">
      <c r="A49" s="19"/>
      <c r="B49" s="19"/>
      <c r="C49" s="19"/>
      <c r="D49" s="21"/>
      <c r="E49" s="20"/>
    </row>
    <row r="50" spans="1:5" ht="19.5" customHeight="1">
      <c r="A50" s="19"/>
      <c r="B50" s="19"/>
      <c r="C50" s="19"/>
      <c r="D50" s="21"/>
      <c r="E50" s="20"/>
    </row>
    <row r="51" spans="1:5" ht="19.5" customHeight="1">
      <c r="A51" s="19"/>
      <c r="B51" s="19"/>
      <c r="C51" s="19"/>
      <c r="D51" s="21"/>
      <c r="E51" s="20"/>
    </row>
    <row r="52" spans="1:5" ht="19.5" customHeight="1">
      <c r="A52" s="19"/>
      <c r="B52" s="19"/>
      <c r="C52" s="19"/>
      <c r="D52" s="21"/>
      <c r="E52" s="20"/>
    </row>
    <row r="53" spans="1:5" ht="19.5" customHeight="1">
      <c r="A53" s="19"/>
      <c r="B53" s="19"/>
      <c r="C53" s="19"/>
      <c r="D53" s="21"/>
      <c r="E53" s="20"/>
    </row>
    <row r="54" spans="1:5" ht="19.5" customHeight="1">
      <c r="A54" s="19"/>
      <c r="B54" s="19"/>
      <c r="C54" s="19"/>
      <c r="D54" s="21"/>
      <c r="E54" s="20"/>
    </row>
    <row r="55" spans="1:5" ht="19.5" customHeight="1">
      <c r="A55" s="19"/>
      <c r="B55" s="19"/>
      <c r="C55" s="19"/>
      <c r="D55" s="21"/>
      <c r="E55" s="20"/>
    </row>
    <row r="56" spans="1:5" ht="19.5" customHeight="1">
      <c r="A56" s="19"/>
      <c r="B56" s="19"/>
      <c r="C56" s="19"/>
      <c r="D56" s="21"/>
      <c r="E56" s="20"/>
    </row>
    <row r="57" spans="1:5" ht="19.5" customHeight="1">
      <c r="A57" s="19"/>
      <c r="B57" s="19"/>
      <c r="C57" s="19"/>
      <c r="D57" s="21"/>
      <c r="E57" s="20"/>
    </row>
    <row r="58" spans="1:5" ht="19.5" customHeight="1">
      <c r="A58" s="19"/>
      <c r="B58" s="19"/>
      <c r="C58" s="19"/>
      <c r="D58" s="21"/>
      <c r="E58" s="20"/>
    </row>
    <row r="59" spans="1:5" ht="19.5" customHeight="1">
      <c r="A59" s="19"/>
      <c r="B59" s="19"/>
      <c r="C59" s="19"/>
      <c r="D59" s="21"/>
      <c r="E59" s="20"/>
    </row>
    <row r="60" spans="1:5" ht="19.5" customHeight="1">
      <c r="A60" s="19"/>
      <c r="B60" s="19"/>
      <c r="C60" s="19"/>
      <c r="D60" s="21"/>
      <c r="E60" s="20"/>
    </row>
    <row r="61" spans="1:5" ht="19.5" customHeight="1">
      <c r="A61" s="19"/>
      <c r="B61" s="19"/>
      <c r="C61" s="19"/>
      <c r="D61" s="21"/>
      <c r="E61" s="20"/>
    </row>
    <row r="62" spans="1:5" ht="19.5" customHeight="1">
      <c r="A62" s="19"/>
      <c r="B62" s="19"/>
      <c r="C62" s="19"/>
      <c r="D62" s="21"/>
      <c r="E62" s="20"/>
    </row>
    <row r="63" spans="1:5" ht="19.5" customHeight="1">
      <c r="A63" s="19"/>
      <c r="B63" s="19"/>
      <c r="C63" s="19"/>
      <c r="D63" s="21"/>
      <c r="E63" s="20"/>
    </row>
    <row r="64" spans="1:5" ht="19.5" customHeight="1">
      <c r="A64" s="19"/>
      <c r="B64" s="19"/>
      <c r="C64" s="19"/>
      <c r="D64" s="21"/>
      <c r="E64" s="20"/>
    </row>
    <row r="65" spans="1:5" ht="19.5" customHeight="1">
      <c r="A65" s="19"/>
      <c r="B65" s="19"/>
      <c r="C65" s="19"/>
      <c r="D65" s="21"/>
      <c r="E65" s="20"/>
    </row>
    <row r="66" spans="1:5" ht="19.5" customHeight="1">
      <c r="A66" s="19"/>
      <c r="B66" s="19"/>
      <c r="C66" s="19"/>
      <c r="D66" s="21"/>
      <c r="E66" s="20"/>
    </row>
    <row r="67" spans="1:5" ht="19.5" customHeight="1">
      <c r="A67" s="19"/>
      <c r="B67" s="19"/>
      <c r="C67" s="19"/>
      <c r="D67" s="21"/>
      <c r="E67" s="20"/>
    </row>
    <row r="68" spans="1:5" ht="19.5" customHeight="1">
      <c r="A68" s="19"/>
      <c r="B68" s="19"/>
      <c r="C68" s="19"/>
      <c r="D68" s="21"/>
      <c r="E68" s="20"/>
    </row>
    <row r="69" spans="1:5" ht="19.5" customHeight="1">
      <c r="A69" s="19"/>
      <c r="B69" s="19"/>
      <c r="C69" s="19"/>
      <c r="D69" s="21"/>
      <c r="E69" s="20"/>
    </row>
    <row r="70" spans="1:5" ht="19.5" customHeight="1">
      <c r="A70" s="19"/>
      <c r="B70" s="19"/>
      <c r="C70" s="19"/>
      <c r="D70" s="21"/>
      <c r="E70" s="20"/>
    </row>
    <row r="71" spans="1:5" ht="19.5" customHeight="1">
      <c r="A71" s="19"/>
      <c r="B71" s="19"/>
      <c r="C71" s="19"/>
      <c r="D71" s="21"/>
      <c r="E71" s="20"/>
    </row>
    <row r="72" spans="1:5" ht="19.5" customHeight="1">
      <c r="A72" s="19"/>
      <c r="B72" s="19"/>
      <c r="C72" s="19"/>
      <c r="D72" s="21"/>
      <c r="E72" s="20"/>
    </row>
    <row r="73" spans="1:5" ht="19.5" customHeight="1">
      <c r="A73" s="19"/>
      <c r="B73" s="19"/>
      <c r="C73" s="19"/>
      <c r="D73" s="21"/>
      <c r="E73" s="20"/>
    </row>
    <row r="74" spans="1:5" ht="19.5" customHeight="1">
      <c r="A74" s="19"/>
      <c r="B74" s="19"/>
      <c r="C74" s="19"/>
      <c r="D74" s="21"/>
      <c r="E74" s="20"/>
    </row>
    <row r="75" spans="1:5" ht="19.5" customHeight="1">
      <c r="A75" s="19"/>
      <c r="B75" s="19"/>
      <c r="C75" s="19"/>
      <c r="D75" s="21"/>
      <c r="E75" s="20"/>
    </row>
    <row r="76" spans="1:5" ht="19.5" customHeight="1">
      <c r="A76" s="19"/>
      <c r="B76" s="19"/>
      <c r="C76" s="19"/>
      <c r="D76" s="21"/>
      <c r="E76" s="20"/>
    </row>
    <row r="77" spans="1:5" ht="19.5" customHeight="1">
      <c r="A77" s="19"/>
      <c r="B77" s="19"/>
      <c r="C77" s="19"/>
      <c r="D77" s="21"/>
      <c r="E77" s="20"/>
    </row>
    <row r="78" spans="1:5" ht="19.5" customHeight="1">
      <c r="A78" s="19"/>
      <c r="B78" s="19"/>
      <c r="C78" s="19"/>
      <c r="D78" s="21"/>
      <c r="E78" s="20"/>
    </row>
    <row r="79" spans="1:5" ht="19.5" customHeight="1">
      <c r="A79" s="19"/>
      <c r="B79" s="19"/>
      <c r="C79" s="19"/>
      <c r="D79" s="21"/>
      <c r="E79" s="20"/>
    </row>
    <row r="80" spans="1:5" ht="19.5" customHeight="1">
      <c r="A80" s="19"/>
      <c r="B80" s="19"/>
      <c r="C80" s="19"/>
      <c r="D80" s="21"/>
      <c r="E80" s="20"/>
    </row>
    <row r="81" spans="1:5" ht="19.5" customHeight="1">
      <c r="A81" s="19"/>
      <c r="B81" s="19"/>
      <c r="C81" s="19"/>
      <c r="D81" s="21"/>
      <c r="E81" s="20"/>
    </row>
    <row r="82" spans="1:5" ht="19.5" customHeight="1">
      <c r="A82" s="19"/>
      <c r="B82" s="19"/>
      <c r="C82" s="19"/>
      <c r="D82" s="21"/>
      <c r="E82" s="20"/>
    </row>
    <row r="83" spans="1:5" ht="19.5" customHeight="1">
      <c r="A83" s="19"/>
      <c r="B83" s="19"/>
      <c r="C83" s="19"/>
      <c r="D83" s="21"/>
      <c r="E83" s="20"/>
    </row>
    <row r="84" spans="1:5" ht="19.5" customHeight="1">
      <c r="A84" s="19"/>
      <c r="B84" s="19"/>
      <c r="C84" s="19"/>
      <c r="D84" s="21"/>
      <c r="E84" s="20"/>
    </row>
    <row r="85" spans="1:5" s="5" customFormat="1" ht="19.5" customHeight="1">
      <c r="A85" s="19"/>
      <c r="B85" s="19"/>
      <c r="C85" s="19"/>
      <c r="D85" s="19"/>
      <c r="E85" s="22"/>
    </row>
    <row r="86" spans="1:5" s="5" customFormat="1" ht="19.5" customHeight="1">
      <c r="A86" s="19"/>
      <c r="B86" s="19"/>
      <c r="C86" s="19"/>
      <c r="D86" s="19"/>
      <c r="E86" s="22"/>
    </row>
    <row r="87" spans="1:5" ht="19.5" customHeight="1">
      <c r="A87" s="19"/>
      <c r="B87" s="19"/>
      <c r="C87" s="19"/>
      <c r="D87" s="21"/>
      <c r="E87" s="20"/>
    </row>
    <row r="88" spans="1:5" ht="19.5" customHeight="1">
      <c r="A88" s="19"/>
      <c r="B88" s="19"/>
      <c r="C88" s="19"/>
      <c r="D88" s="21"/>
      <c r="E88" s="20"/>
    </row>
    <row r="89" spans="1:5" ht="19.5" customHeight="1">
      <c r="A89" s="19"/>
      <c r="B89" s="19"/>
      <c r="C89" s="19"/>
      <c r="D89" s="21"/>
      <c r="E89" s="20"/>
    </row>
    <row r="90" spans="1:5" ht="19.5" customHeight="1">
      <c r="A90" s="19"/>
      <c r="B90" s="19"/>
      <c r="C90" s="19"/>
      <c r="D90" s="21"/>
      <c r="E90" s="20"/>
    </row>
    <row r="91" spans="1:5" ht="19.5" customHeight="1">
      <c r="A91" s="19"/>
      <c r="B91" s="19"/>
      <c r="C91" s="19"/>
      <c r="D91" s="21"/>
      <c r="E91" s="20"/>
    </row>
    <row r="92" spans="1:5" ht="19.5" customHeight="1">
      <c r="A92" s="19"/>
      <c r="B92" s="19"/>
      <c r="C92" s="19"/>
      <c r="D92" s="21"/>
      <c r="E92" s="20"/>
    </row>
    <row r="93" spans="1:5" ht="19.5" customHeight="1">
      <c r="A93" s="19"/>
      <c r="B93" s="19"/>
      <c r="C93" s="19"/>
      <c r="D93" s="21"/>
      <c r="E93" s="20"/>
    </row>
    <row r="94" spans="1:5" ht="19.5" customHeight="1">
      <c r="A94" s="19"/>
      <c r="B94" s="19"/>
      <c r="C94" s="19"/>
      <c r="D94" s="21"/>
      <c r="E94" s="20"/>
    </row>
    <row r="95" spans="1:5" ht="19.5" customHeight="1">
      <c r="A95" s="19"/>
      <c r="B95" s="19"/>
      <c r="C95" s="19"/>
      <c r="D95" s="21"/>
      <c r="E95" s="20"/>
    </row>
    <row r="96" spans="1:5" ht="19.5" customHeight="1">
      <c r="A96" s="19"/>
      <c r="B96" s="19"/>
      <c r="C96" s="19"/>
      <c r="D96" s="21"/>
      <c r="E96" s="20"/>
    </row>
    <row r="97" spans="1:5" ht="19.5" customHeight="1">
      <c r="A97" s="19"/>
      <c r="B97" s="19"/>
      <c r="C97" s="19"/>
      <c r="D97" s="21"/>
      <c r="E97" s="20"/>
    </row>
    <row r="98" spans="1:5" ht="19.5" customHeight="1">
      <c r="A98" s="19"/>
      <c r="B98" s="19"/>
      <c r="C98" s="19"/>
      <c r="D98" s="21"/>
      <c r="E98" s="20"/>
    </row>
    <row r="99" spans="1:5" ht="19.5" customHeight="1">
      <c r="A99" s="19"/>
      <c r="B99" s="19"/>
      <c r="C99" s="19"/>
      <c r="D99" s="21"/>
      <c r="E99" s="20"/>
    </row>
    <row r="100" spans="1:5" ht="19.5" customHeight="1">
      <c r="A100" s="19"/>
      <c r="B100" s="19"/>
      <c r="C100" s="19"/>
      <c r="D100" s="21"/>
      <c r="E100" s="20"/>
    </row>
    <row r="101" spans="1:5" ht="19.5" customHeight="1">
      <c r="A101" s="19"/>
      <c r="B101" s="19"/>
      <c r="C101" s="19"/>
      <c r="D101" s="21"/>
      <c r="E101" s="20"/>
    </row>
    <row r="102" spans="1:5" ht="19.5" customHeight="1">
      <c r="A102" s="19"/>
      <c r="B102" s="19"/>
      <c r="C102" s="19"/>
      <c r="D102" s="21"/>
      <c r="E102" s="20"/>
    </row>
    <row r="103" spans="1:5" ht="19.5" customHeight="1">
      <c r="A103" s="19"/>
      <c r="B103" s="19"/>
      <c r="C103" s="19"/>
      <c r="D103" s="21"/>
      <c r="E103" s="20"/>
    </row>
    <row r="104" spans="1:5" ht="19.5" customHeight="1">
      <c r="A104" s="19"/>
      <c r="B104" s="19"/>
      <c r="C104" s="19"/>
      <c r="D104" s="21"/>
      <c r="E104" s="20"/>
    </row>
    <row r="105" spans="1:5" ht="19.5" customHeight="1">
      <c r="A105" s="19"/>
      <c r="B105" s="19"/>
      <c r="C105" s="19"/>
      <c r="D105" s="21"/>
      <c r="E105" s="20"/>
    </row>
    <row r="106" spans="1:5" ht="19.5" customHeight="1">
      <c r="A106" s="19"/>
      <c r="B106" s="19"/>
      <c r="C106" s="19"/>
      <c r="D106" s="21"/>
      <c r="E106" s="20"/>
    </row>
    <row r="107" spans="1:5" ht="19.5" customHeight="1">
      <c r="A107" s="19"/>
      <c r="B107" s="19"/>
      <c r="C107" s="19"/>
      <c r="D107" s="21"/>
      <c r="E107" s="20"/>
    </row>
    <row r="108" spans="1:5" ht="19.5" customHeight="1">
      <c r="A108" s="19"/>
      <c r="B108" s="19"/>
      <c r="C108" s="19"/>
      <c r="D108" s="21"/>
      <c r="E108" s="20"/>
    </row>
    <row r="109" spans="1:5" ht="19.5" customHeight="1">
      <c r="A109" s="19"/>
      <c r="B109" s="19"/>
      <c r="C109" s="19"/>
      <c r="D109" s="21"/>
      <c r="E109" s="20"/>
    </row>
    <row r="110" spans="1:5" ht="19.5" customHeight="1">
      <c r="A110" s="19"/>
      <c r="B110" s="19"/>
      <c r="C110" s="19"/>
      <c r="D110" s="21"/>
      <c r="E110" s="20"/>
    </row>
    <row r="111" spans="1:5" ht="19.5" customHeight="1">
      <c r="A111" s="19"/>
      <c r="B111" s="19"/>
      <c r="C111" s="19"/>
      <c r="D111" s="21"/>
      <c r="E111" s="20"/>
    </row>
    <row r="112" spans="1:5" ht="19.5" customHeight="1">
      <c r="A112" s="19"/>
      <c r="B112" s="19"/>
      <c r="C112" s="19"/>
      <c r="D112" s="21"/>
      <c r="E112" s="20"/>
    </row>
    <row r="113" spans="1:5" ht="19.5" customHeight="1">
      <c r="A113" s="19"/>
      <c r="B113" s="19"/>
      <c r="C113" s="19"/>
      <c r="D113" s="21"/>
      <c r="E113" s="20"/>
    </row>
    <row r="114" spans="1:5" ht="19.5" customHeight="1">
      <c r="A114" s="19"/>
      <c r="B114" s="19"/>
      <c r="C114" s="19"/>
      <c r="D114" s="21"/>
      <c r="E114" s="20"/>
    </row>
    <row r="115" spans="1:5" ht="19.5" customHeight="1">
      <c r="A115" s="19"/>
      <c r="B115" s="19"/>
      <c r="C115" s="19"/>
      <c r="D115" s="21"/>
      <c r="E115" s="20"/>
    </row>
    <row r="116" spans="1:5" ht="19.5" customHeight="1">
      <c r="A116" s="19"/>
      <c r="B116" s="19"/>
      <c r="C116" s="19"/>
      <c r="D116" s="21"/>
      <c r="E116" s="20"/>
    </row>
    <row r="117" spans="1:5" ht="19.5" customHeight="1">
      <c r="A117" s="19"/>
      <c r="B117" s="19"/>
      <c r="C117" s="19"/>
      <c r="D117" s="21"/>
      <c r="E117" s="20"/>
    </row>
    <row r="118" spans="1:5" ht="19.5" customHeight="1">
      <c r="A118" s="19"/>
      <c r="B118" s="19"/>
      <c r="C118" s="19"/>
      <c r="D118" s="21"/>
      <c r="E118" s="20"/>
    </row>
    <row r="119" spans="1:5" ht="19.5" customHeight="1">
      <c r="A119" s="19"/>
      <c r="B119" s="19"/>
      <c r="C119" s="19"/>
      <c r="D119" s="21"/>
      <c r="E119" s="20"/>
    </row>
    <row r="120" spans="1:5" ht="19.5" customHeight="1">
      <c r="A120" s="19"/>
      <c r="B120" s="19"/>
      <c r="C120" s="19"/>
      <c r="D120" s="21"/>
      <c r="E120" s="20"/>
    </row>
    <row r="121" spans="1:5" ht="19.5" customHeight="1">
      <c r="A121" s="19"/>
      <c r="B121" s="19"/>
      <c r="C121" s="19"/>
      <c r="D121" s="21"/>
      <c r="E121" s="20"/>
    </row>
    <row r="122" spans="1:5" ht="19.5" customHeight="1">
      <c r="A122" s="19"/>
      <c r="B122" s="19"/>
      <c r="C122" s="19"/>
      <c r="D122" s="21"/>
      <c r="E122" s="20"/>
    </row>
    <row r="123" spans="1:5" ht="19.5" customHeight="1">
      <c r="A123" s="19"/>
      <c r="B123" s="19"/>
      <c r="C123" s="19"/>
      <c r="D123" s="21"/>
      <c r="E123" s="20"/>
    </row>
    <row r="124" spans="1:5" ht="19.5" customHeight="1">
      <c r="A124" s="19"/>
      <c r="B124" s="19"/>
      <c r="C124" s="19"/>
      <c r="D124" s="21"/>
      <c r="E124" s="20"/>
    </row>
    <row r="125" spans="1:5" ht="19.5" customHeight="1">
      <c r="A125" s="19"/>
      <c r="B125" s="19"/>
      <c r="C125" s="19"/>
      <c r="D125" s="21"/>
      <c r="E125" s="20"/>
    </row>
    <row r="126" spans="1:5" ht="19.5" customHeight="1">
      <c r="A126" s="19"/>
      <c r="B126" s="19"/>
      <c r="C126" s="19"/>
      <c r="D126" s="21"/>
      <c r="E126" s="20"/>
    </row>
    <row r="127" spans="1:5" ht="19.5" customHeight="1">
      <c r="A127" s="19"/>
      <c r="B127" s="19"/>
      <c r="C127" s="19"/>
      <c r="D127" s="21"/>
      <c r="E127" s="20"/>
    </row>
    <row r="128" spans="1:5" ht="19.5" customHeight="1">
      <c r="A128" s="19"/>
      <c r="B128" s="19"/>
      <c r="C128" s="19"/>
      <c r="D128" s="21"/>
      <c r="E128" s="20"/>
    </row>
    <row r="129" spans="1:5" ht="19.5" customHeight="1">
      <c r="A129" s="19"/>
      <c r="B129" s="19"/>
      <c r="C129" s="19"/>
      <c r="D129" s="21"/>
      <c r="E129" s="20"/>
    </row>
    <row r="130" spans="1:5" ht="19.5" customHeight="1">
      <c r="A130" s="19"/>
      <c r="B130" s="19"/>
      <c r="C130" s="19"/>
      <c r="D130" s="21"/>
      <c r="E130" s="20"/>
    </row>
    <row r="131" spans="1:5" ht="19.5" customHeight="1">
      <c r="A131" s="19"/>
      <c r="B131" s="19"/>
      <c r="C131" s="19"/>
      <c r="D131" s="21"/>
      <c r="E131" s="20"/>
    </row>
    <row r="132" spans="1:5" ht="19.5" customHeight="1">
      <c r="A132" s="19"/>
      <c r="B132" s="19"/>
      <c r="C132" s="19"/>
      <c r="D132" s="21"/>
      <c r="E132" s="20"/>
    </row>
    <row r="133" spans="1:5" ht="19.5" customHeight="1">
      <c r="A133" s="19"/>
      <c r="B133" s="19"/>
      <c r="C133" s="19"/>
      <c r="D133" s="21"/>
      <c r="E133" s="20"/>
    </row>
    <row r="134" spans="1:5" ht="19.5" customHeight="1">
      <c r="A134" s="19"/>
      <c r="B134" s="19"/>
      <c r="C134" s="19"/>
      <c r="D134" s="21"/>
      <c r="E134" s="20"/>
    </row>
    <row r="135" spans="1:5" ht="19.5" customHeight="1">
      <c r="A135" s="19"/>
      <c r="B135" s="19"/>
      <c r="C135" s="19"/>
      <c r="D135" s="21"/>
      <c r="E135" s="20"/>
    </row>
    <row r="136" spans="1:5" ht="19.5" customHeight="1">
      <c r="A136" s="19"/>
      <c r="B136" s="19"/>
      <c r="C136" s="19"/>
      <c r="D136" s="21"/>
      <c r="E136" s="20"/>
    </row>
    <row r="137" spans="1:5" ht="19.5" customHeight="1">
      <c r="A137" s="19"/>
      <c r="B137" s="19"/>
      <c r="C137" s="19"/>
      <c r="D137" s="21"/>
      <c r="E137" s="20"/>
    </row>
    <row r="138" spans="1:5" ht="19.5" customHeight="1">
      <c r="A138" s="19"/>
      <c r="B138" s="19"/>
      <c r="C138" s="19"/>
      <c r="D138" s="21"/>
      <c r="E138" s="20"/>
    </row>
    <row r="139" spans="1:5" ht="19.5" customHeight="1">
      <c r="A139" s="19"/>
      <c r="B139" s="19"/>
      <c r="C139" s="19"/>
      <c r="D139" s="21"/>
      <c r="E139" s="20"/>
    </row>
    <row r="140" spans="1:5" ht="19.5" customHeight="1">
      <c r="A140" s="19"/>
      <c r="B140" s="19"/>
      <c r="C140" s="19"/>
      <c r="D140" s="21"/>
      <c r="E140" s="20"/>
    </row>
    <row r="141" spans="1:5" ht="19.5" customHeight="1">
      <c r="A141" s="19"/>
      <c r="B141" s="19"/>
      <c r="C141" s="19"/>
      <c r="D141" s="21"/>
      <c r="E141" s="20"/>
    </row>
    <row r="142" spans="1:5" ht="19.5" customHeight="1">
      <c r="A142" s="19"/>
      <c r="B142" s="19"/>
      <c r="C142" s="19"/>
      <c r="D142" s="21"/>
      <c r="E142" s="20"/>
    </row>
    <row r="143" spans="1:5" ht="19.5" customHeight="1">
      <c r="A143" s="19"/>
      <c r="B143" s="19"/>
      <c r="C143" s="19"/>
      <c r="D143" s="21"/>
      <c r="E143" s="20"/>
    </row>
    <row r="144" spans="1:5" ht="19.5" customHeight="1">
      <c r="A144" s="19"/>
      <c r="B144" s="19"/>
      <c r="C144" s="19"/>
      <c r="D144" s="21"/>
      <c r="E144" s="20"/>
    </row>
    <row r="145" spans="1:5" ht="19.5" customHeight="1">
      <c r="A145" s="19"/>
      <c r="B145" s="19"/>
      <c r="C145" s="19"/>
      <c r="D145" s="21"/>
      <c r="E145" s="20"/>
    </row>
    <row r="146" spans="1:5" ht="19.5" customHeight="1">
      <c r="A146" s="19"/>
      <c r="B146" s="19"/>
      <c r="C146" s="19"/>
      <c r="D146" s="21"/>
      <c r="E146" s="20"/>
    </row>
    <row r="147" spans="1:5" ht="19.5" customHeight="1">
      <c r="A147" s="19"/>
      <c r="B147" s="19"/>
      <c r="C147" s="19"/>
      <c r="D147" s="21"/>
      <c r="E147" s="20"/>
    </row>
    <row r="148" spans="1:5" ht="19.5" customHeight="1">
      <c r="A148" s="19"/>
      <c r="B148" s="19"/>
      <c r="C148" s="19"/>
      <c r="D148" s="21"/>
      <c r="E148" s="20"/>
    </row>
    <row r="149" spans="1:5" ht="19.5" customHeight="1">
      <c r="A149" s="19"/>
      <c r="B149" s="19"/>
      <c r="C149" s="19"/>
      <c r="D149" s="21"/>
      <c r="E149" s="20"/>
    </row>
    <row r="150" spans="1:5" ht="19.5" customHeight="1">
      <c r="A150" s="19"/>
      <c r="B150" s="19"/>
      <c r="C150" s="19"/>
      <c r="D150" s="21"/>
      <c r="E150" s="20"/>
    </row>
    <row r="151" spans="1:5" ht="19.5" customHeight="1">
      <c r="A151" s="19"/>
      <c r="B151" s="19"/>
      <c r="C151" s="19"/>
      <c r="D151" s="21"/>
      <c r="E151" s="20"/>
    </row>
    <row r="152" spans="1:5" ht="19.5" customHeight="1">
      <c r="A152" s="19"/>
      <c r="B152" s="19"/>
      <c r="C152" s="19"/>
      <c r="D152" s="21"/>
      <c r="E152" s="20"/>
    </row>
    <row r="153" spans="1:5" ht="19.5" customHeight="1">
      <c r="A153" s="19"/>
      <c r="B153" s="19"/>
      <c r="C153" s="19"/>
      <c r="D153" s="21"/>
      <c r="E153" s="20"/>
    </row>
    <row r="154" spans="1:5" ht="19.5" customHeight="1">
      <c r="A154" s="19"/>
      <c r="B154" s="19"/>
      <c r="C154" s="19"/>
      <c r="D154" s="21"/>
      <c r="E154" s="20"/>
    </row>
    <row r="155" spans="1:5" ht="19.5" customHeight="1">
      <c r="A155" s="19"/>
      <c r="B155" s="19"/>
      <c r="C155" s="19"/>
      <c r="D155" s="21"/>
      <c r="E155" s="20"/>
    </row>
    <row r="156" spans="1:5" ht="19.5" customHeight="1">
      <c r="A156" s="19"/>
      <c r="B156" s="19"/>
      <c r="C156" s="19"/>
      <c r="D156" s="21"/>
      <c r="E156" s="20"/>
    </row>
    <row r="157" spans="1:5" ht="19.5" customHeight="1">
      <c r="A157" s="19"/>
      <c r="B157" s="19"/>
      <c r="C157" s="19"/>
      <c r="D157" s="21"/>
      <c r="E157" s="20"/>
    </row>
    <row r="158" spans="1:5" ht="19.5" customHeight="1">
      <c r="A158" s="19"/>
      <c r="B158" s="19"/>
      <c r="C158" s="19"/>
      <c r="D158" s="21"/>
      <c r="E158" s="20"/>
    </row>
    <row r="159" spans="1:5" ht="19.5" customHeight="1">
      <c r="A159" s="19"/>
      <c r="B159" s="19"/>
      <c r="C159" s="19"/>
      <c r="D159" s="21"/>
      <c r="E159" s="20"/>
    </row>
    <row r="160" spans="1:5" ht="19.5" customHeight="1">
      <c r="A160" s="19"/>
      <c r="B160" s="19"/>
      <c r="C160" s="19"/>
      <c r="D160" s="21"/>
      <c r="E160" s="20"/>
    </row>
    <row r="161" spans="1:5" ht="19.5" customHeight="1">
      <c r="A161" s="19"/>
      <c r="B161" s="19"/>
      <c r="C161" s="19"/>
      <c r="D161" s="21"/>
      <c r="E161" s="20"/>
    </row>
    <row r="162" spans="1:5" ht="19.5" customHeight="1">
      <c r="A162" s="19"/>
      <c r="B162" s="19"/>
      <c r="C162" s="19"/>
      <c r="D162" s="21"/>
      <c r="E162" s="20"/>
    </row>
    <row r="163" spans="1:5" ht="19.5" customHeight="1">
      <c r="A163" s="19"/>
      <c r="B163" s="19"/>
      <c r="C163" s="19"/>
      <c r="D163" s="21"/>
      <c r="E163" s="20"/>
    </row>
    <row r="164" spans="1:5" ht="19.5" customHeight="1">
      <c r="A164" s="19"/>
      <c r="B164" s="19"/>
      <c r="C164" s="19"/>
      <c r="D164" s="21"/>
      <c r="E164" s="20"/>
    </row>
    <row r="165" spans="1:5" ht="19.5" customHeight="1">
      <c r="A165" s="19"/>
      <c r="B165" s="19"/>
      <c r="C165" s="19"/>
      <c r="D165" s="21"/>
      <c r="E165" s="20"/>
    </row>
    <row r="166" spans="1:5" ht="19.5" customHeight="1">
      <c r="A166" s="19"/>
      <c r="B166" s="19"/>
      <c r="C166" s="19"/>
      <c r="D166" s="21"/>
      <c r="E166" s="20"/>
    </row>
    <row r="167" spans="1:5" ht="19.5" customHeight="1">
      <c r="A167" s="19"/>
      <c r="B167" s="19"/>
      <c r="C167" s="19"/>
      <c r="D167" s="21"/>
      <c r="E167" s="20"/>
    </row>
    <row r="168" spans="1:5" ht="19.5" customHeight="1">
      <c r="A168" s="19"/>
      <c r="B168" s="19"/>
      <c r="C168" s="19"/>
      <c r="D168" s="21"/>
      <c r="E168" s="20"/>
    </row>
    <row r="169" spans="1:5" ht="19.5" customHeight="1">
      <c r="A169" s="19"/>
      <c r="B169" s="19"/>
      <c r="C169" s="19"/>
      <c r="D169" s="21"/>
      <c r="E169" s="20"/>
    </row>
    <row r="170" spans="1:5" ht="19.5" customHeight="1">
      <c r="A170" s="19"/>
      <c r="B170" s="19"/>
      <c r="C170" s="19"/>
      <c r="D170" s="21"/>
      <c r="E170" s="20"/>
    </row>
    <row r="171" spans="1:5" ht="19.5" customHeight="1">
      <c r="A171" s="19"/>
      <c r="B171" s="19"/>
      <c r="C171" s="19"/>
      <c r="D171" s="21"/>
      <c r="E171" s="20"/>
    </row>
    <row r="172" spans="1:5" ht="19.5" customHeight="1">
      <c r="A172" s="19"/>
      <c r="B172" s="19"/>
      <c r="C172" s="19"/>
      <c r="D172" s="21"/>
      <c r="E172" s="20"/>
    </row>
    <row r="173" spans="1:5" ht="19.5" customHeight="1">
      <c r="A173" s="19"/>
      <c r="B173" s="19"/>
      <c r="C173" s="19"/>
      <c r="D173" s="21"/>
      <c r="E173" s="20"/>
    </row>
    <row r="174" spans="1:5" ht="19.5" customHeight="1">
      <c r="A174" s="19"/>
      <c r="B174" s="19"/>
      <c r="C174" s="19"/>
      <c r="D174" s="21"/>
      <c r="E174" s="20"/>
    </row>
    <row r="175" spans="1:5" ht="19.5" customHeight="1">
      <c r="A175" s="19"/>
      <c r="B175" s="19"/>
      <c r="C175" s="19"/>
      <c r="D175" s="21"/>
      <c r="E175" s="20"/>
    </row>
    <row r="176" spans="1:5" ht="19.5" customHeight="1">
      <c r="A176" s="19"/>
      <c r="B176" s="19"/>
      <c r="C176" s="19"/>
      <c r="D176" s="21"/>
      <c r="E176" s="20"/>
    </row>
    <row r="177" spans="1:5" ht="19.5" customHeight="1">
      <c r="A177" s="19"/>
      <c r="B177" s="19"/>
      <c r="C177" s="19"/>
      <c r="D177" s="21"/>
      <c r="E177" s="20"/>
    </row>
    <row r="178" spans="1:5" ht="19.5" customHeight="1">
      <c r="A178" s="19"/>
      <c r="B178" s="19"/>
      <c r="C178" s="19"/>
      <c r="D178" s="21"/>
      <c r="E178" s="20"/>
    </row>
    <row r="179" spans="1:5" ht="19.5" customHeight="1">
      <c r="A179" s="19"/>
      <c r="B179" s="19"/>
      <c r="C179" s="19"/>
      <c r="D179" s="21"/>
      <c r="E179" s="20"/>
    </row>
    <row r="180" spans="1:5" ht="19.5" customHeight="1">
      <c r="A180" s="19"/>
      <c r="B180" s="19"/>
      <c r="C180" s="19"/>
      <c r="D180" s="21"/>
      <c r="E180" s="20"/>
    </row>
    <row r="181" spans="1:5" ht="19.5" customHeight="1">
      <c r="A181" s="19"/>
      <c r="B181" s="19"/>
      <c r="C181" s="19"/>
      <c r="D181" s="21"/>
      <c r="E181" s="20"/>
    </row>
    <row r="182" spans="1:5" ht="19.5" customHeight="1">
      <c r="A182" s="19"/>
      <c r="B182" s="19"/>
      <c r="C182" s="19"/>
      <c r="D182" s="21"/>
      <c r="E182" s="20"/>
    </row>
    <row r="183" spans="1:5" ht="19.5" customHeight="1">
      <c r="A183" s="19"/>
      <c r="B183" s="19"/>
      <c r="C183" s="19"/>
      <c r="D183" s="21"/>
      <c r="E183" s="15"/>
    </row>
    <row r="184" spans="1:5" ht="19.5" customHeight="1">
      <c r="A184" s="19"/>
      <c r="B184" s="19"/>
      <c r="C184" s="19"/>
      <c r="D184" s="21"/>
      <c r="E184" s="15"/>
    </row>
    <row r="185" spans="1:5" ht="19.5" customHeight="1">
      <c r="A185" s="19"/>
      <c r="B185" s="19"/>
      <c r="C185" s="19"/>
      <c r="D185" s="21"/>
      <c r="E185" s="15"/>
    </row>
    <row r="186" spans="1:5" ht="19.5" customHeight="1">
      <c r="A186" s="19"/>
      <c r="B186" s="19"/>
      <c r="C186" s="19"/>
      <c r="D186" s="21"/>
      <c r="E186" s="15"/>
    </row>
    <row r="187" spans="1:5" ht="19.5" customHeight="1">
      <c r="A187" s="19"/>
      <c r="B187" s="19"/>
      <c r="C187" s="19"/>
      <c r="D187" s="21"/>
      <c r="E187" s="15"/>
    </row>
    <row r="188" spans="1:5" ht="19.5" customHeight="1">
      <c r="A188" s="19"/>
      <c r="B188" s="19"/>
      <c r="C188" s="19"/>
      <c r="D188" s="21"/>
      <c r="E188" s="15"/>
    </row>
    <row r="189" spans="1:5" ht="19.5" customHeight="1">
      <c r="A189" s="19"/>
      <c r="B189" s="19"/>
      <c r="C189" s="19"/>
      <c r="D189" s="21"/>
      <c r="E189" s="15"/>
    </row>
    <row r="190" spans="1:5" ht="19.5" customHeight="1">
      <c r="A190" s="19"/>
      <c r="B190" s="19"/>
      <c r="C190" s="19"/>
      <c r="D190" s="21"/>
      <c r="E190" s="15"/>
    </row>
    <row r="191" spans="1:5" ht="19.5" customHeight="1">
      <c r="A191" s="19"/>
      <c r="B191" s="19"/>
      <c r="C191" s="19"/>
      <c r="D191" s="21"/>
      <c r="E191" s="15"/>
    </row>
    <row r="192" spans="1:5" ht="19.5" customHeight="1">
      <c r="A192" s="19"/>
      <c r="B192" s="19"/>
      <c r="C192" s="19"/>
      <c r="D192" s="21"/>
      <c r="E192" s="15"/>
    </row>
    <row r="193" spans="1:5" ht="19.5" customHeight="1">
      <c r="A193" s="19"/>
      <c r="B193" s="19"/>
      <c r="C193" s="19"/>
      <c r="D193" s="21"/>
      <c r="E193" s="15"/>
    </row>
    <row r="194" spans="1:5" ht="19.5" customHeight="1">
      <c r="A194" s="19"/>
      <c r="B194" s="19"/>
      <c r="C194" s="19"/>
      <c r="D194" s="21"/>
      <c r="E194" s="15"/>
    </row>
    <row r="195" spans="1:5" ht="19.5" customHeight="1">
      <c r="A195" s="19"/>
      <c r="B195" s="19"/>
      <c r="C195" s="19"/>
      <c r="D195" s="21"/>
      <c r="E195" s="15"/>
    </row>
    <row r="196" spans="1:5" ht="19.5" customHeight="1">
      <c r="A196" s="19"/>
      <c r="B196" s="19"/>
      <c r="C196" s="19"/>
      <c r="D196" s="21"/>
      <c r="E196" s="15"/>
    </row>
    <row r="197" spans="1:5" ht="19.5" customHeight="1">
      <c r="A197" s="19"/>
      <c r="B197" s="19"/>
      <c r="C197" s="19"/>
      <c r="D197" s="21"/>
      <c r="E197" s="15"/>
    </row>
    <row r="198" spans="1:5" ht="19.5" customHeight="1">
      <c r="A198" s="19"/>
      <c r="B198" s="19"/>
      <c r="C198" s="19"/>
      <c r="D198" s="21"/>
      <c r="E198" s="15"/>
    </row>
    <row r="199" spans="1:5" ht="19.5" customHeight="1">
      <c r="A199" s="19"/>
      <c r="B199" s="19"/>
      <c r="C199" s="19"/>
      <c r="D199" s="21"/>
      <c r="E199" s="15"/>
    </row>
    <row r="200" spans="1:5" ht="19.5" customHeight="1">
      <c r="A200" s="19"/>
      <c r="B200" s="19"/>
      <c r="C200" s="19"/>
      <c r="D200" s="21"/>
      <c r="E200" s="15"/>
    </row>
    <row r="201" spans="1:5" ht="19.5" customHeight="1">
      <c r="A201" s="19"/>
      <c r="B201" s="19"/>
      <c r="C201" s="19"/>
      <c r="D201" s="21"/>
      <c r="E201" s="15"/>
    </row>
    <row r="202" spans="1:5" ht="19.5" customHeight="1">
      <c r="A202" s="19"/>
      <c r="B202" s="19"/>
      <c r="C202" s="19"/>
      <c r="D202" s="21"/>
      <c r="E202" s="15"/>
    </row>
    <row r="203" spans="1:5" ht="19.5" customHeight="1">
      <c r="A203" s="19"/>
      <c r="B203" s="19"/>
      <c r="C203" s="19"/>
      <c r="D203" s="21"/>
      <c r="E203" s="15"/>
    </row>
    <row r="204" spans="1:5" ht="19.5" customHeight="1">
      <c r="A204" s="19"/>
      <c r="B204" s="19"/>
      <c r="C204" s="19"/>
      <c r="D204" s="21"/>
      <c r="E204" s="15"/>
    </row>
    <row r="205" spans="1:5" ht="19.5" customHeight="1">
      <c r="A205" s="19"/>
      <c r="B205" s="19"/>
      <c r="C205" s="19"/>
      <c r="D205" s="21"/>
      <c r="E205" s="15"/>
    </row>
    <row r="206" spans="1:5" ht="19.5" customHeight="1">
      <c r="A206" s="19"/>
      <c r="B206" s="19"/>
      <c r="C206" s="19"/>
      <c r="D206" s="21"/>
      <c r="E206" s="15"/>
    </row>
    <row r="207" spans="1:5" ht="19.5" customHeight="1">
      <c r="A207" s="19"/>
      <c r="B207" s="19"/>
      <c r="C207" s="19"/>
      <c r="D207" s="21"/>
      <c r="E207" s="15"/>
    </row>
    <row r="208" spans="1:5" ht="19.5" customHeight="1">
      <c r="A208" s="19"/>
      <c r="B208" s="19"/>
      <c r="C208" s="19"/>
      <c r="D208" s="21"/>
      <c r="E208" s="15"/>
    </row>
    <row r="209" spans="1:5" ht="19.5" customHeight="1">
      <c r="A209" s="19"/>
      <c r="B209" s="19"/>
      <c r="C209" s="19"/>
      <c r="D209" s="21"/>
      <c r="E209" s="15"/>
    </row>
    <row r="210" spans="1:5" ht="19.5" customHeight="1">
      <c r="A210" s="19"/>
      <c r="B210" s="19"/>
      <c r="C210" s="19"/>
      <c r="D210" s="21"/>
      <c r="E210" s="15"/>
    </row>
    <row r="211" spans="1:5" ht="19.5" customHeight="1">
      <c r="A211" s="19"/>
      <c r="B211" s="19"/>
      <c r="C211" s="19"/>
      <c r="D211" s="21"/>
      <c r="E211" s="15"/>
    </row>
    <row r="212" spans="1:5" ht="19.5" customHeight="1">
      <c r="A212" s="19"/>
      <c r="B212" s="19"/>
      <c r="C212" s="19"/>
      <c r="D212" s="21"/>
      <c r="E212" s="15"/>
    </row>
    <row r="213" spans="1:5" ht="19.5" customHeight="1">
      <c r="A213" s="19"/>
      <c r="B213" s="19"/>
      <c r="C213" s="19"/>
      <c r="D213" s="21"/>
      <c r="E213" s="15"/>
    </row>
    <row r="214" spans="1:5" ht="19.5" customHeight="1">
      <c r="A214" s="19"/>
      <c r="B214" s="19"/>
      <c r="C214" s="19"/>
      <c r="D214" s="21"/>
      <c r="E214" s="15"/>
    </row>
    <row r="215" spans="1:5" ht="19.5" customHeight="1">
      <c r="A215" s="19"/>
      <c r="B215" s="19"/>
      <c r="C215" s="19"/>
      <c r="D215" s="21"/>
      <c r="E215" s="15"/>
    </row>
    <row r="216" spans="1:5" ht="19.5" customHeight="1">
      <c r="A216" s="19"/>
      <c r="B216" s="19"/>
      <c r="C216" s="19"/>
      <c r="D216" s="21"/>
      <c r="E216" s="15"/>
    </row>
    <row r="217" spans="1:5" ht="19.5" customHeight="1">
      <c r="A217" s="19"/>
      <c r="B217" s="19"/>
      <c r="C217" s="19"/>
      <c r="D217" s="21"/>
      <c r="E217" s="15"/>
    </row>
    <row r="218" spans="1:5" ht="19.5" customHeight="1">
      <c r="A218" s="19"/>
      <c r="B218" s="19"/>
      <c r="C218" s="19"/>
      <c r="D218" s="21"/>
      <c r="E218" s="15"/>
    </row>
    <row r="219" spans="1:5" ht="19.5" customHeight="1">
      <c r="A219" s="19"/>
      <c r="B219" s="19"/>
      <c r="C219" s="19"/>
      <c r="D219" s="21"/>
      <c r="E219" s="15"/>
    </row>
    <row r="220" spans="1:5" ht="19.5" customHeight="1">
      <c r="A220" s="19"/>
      <c r="B220" s="19"/>
      <c r="C220" s="19"/>
      <c r="D220" s="21"/>
      <c r="E220" s="15"/>
    </row>
    <row r="221" spans="1:5" ht="19.5" customHeight="1">
      <c r="A221" s="19"/>
      <c r="B221" s="19"/>
      <c r="C221" s="19"/>
      <c r="D221" s="21"/>
      <c r="E221" s="15"/>
    </row>
    <row r="222" spans="1:5" ht="19.5" customHeight="1">
      <c r="A222" s="19"/>
      <c r="B222" s="19"/>
      <c r="C222" s="19"/>
      <c r="D222" s="21"/>
      <c r="E222" s="15"/>
    </row>
    <row r="223" spans="1:5" ht="19.5" customHeight="1">
      <c r="A223" s="19"/>
      <c r="B223" s="19"/>
      <c r="C223" s="19"/>
      <c r="D223" s="21"/>
      <c r="E223" s="15"/>
    </row>
    <row r="224" spans="1:5" ht="19.5" customHeight="1">
      <c r="A224" s="19"/>
      <c r="B224" s="19"/>
      <c r="C224" s="19"/>
      <c r="D224" s="21"/>
      <c r="E224" s="15"/>
    </row>
    <row r="225" spans="1:5" ht="19.5" customHeight="1">
      <c r="A225" s="19"/>
      <c r="B225" s="19"/>
      <c r="C225" s="19"/>
      <c r="D225" s="21"/>
      <c r="E225" s="15"/>
    </row>
    <row r="226" spans="1:5" ht="19.5" customHeight="1">
      <c r="A226" s="19"/>
      <c r="B226" s="19"/>
      <c r="C226" s="19"/>
      <c r="D226" s="21"/>
      <c r="E226" s="15"/>
    </row>
    <row r="227" spans="1:5" ht="19.5" customHeight="1">
      <c r="A227" s="19"/>
      <c r="B227" s="19"/>
      <c r="C227" s="19"/>
      <c r="D227" s="21"/>
      <c r="E227" s="15"/>
    </row>
    <row r="228" spans="1:5" ht="19.5" customHeight="1">
      <c r="A228" s="19"/>
      <c r="B228" s="19"/>
      <c r="C228" s="19"/>
      <c r="D228" s="21"/>
      <c r="E228" s="15"/>
    </row>
    <row r="229" spans="1:5" ht="19.5" customHeight="1">
      <c r="A229" s="19"/>
      <c r="B229" s="19"/>
      <c r="C229" s="19"/>
      <c r="D229" s="21"/>
      <c r="E229" s="15"/>
    </row>
    <row r="230" spans="1:5" ht="19.5" customHeight="1">
      <c r="A230" s="19"/>
      <c r="B230" s="19"/>
      <c r="C230" s="19"/>
      <c r="D230" s="21"/>
      <c r="E230" s="15"/>
    </row>
    <row r="231" spans="1:5" ht="19.5" customHeight="1">
      <c r="A231" s="19"/>
      <c r="B231" s="19"/>
      <c r="C231" s="19"/>
      <c r="D231" s="21"/>
      <c r="E231" s="15"/>
    </row>
    <row r="232" spans="1:5" ht="19.5" customHeight="1">
      <c r="A232" s="19"/>
      <c r="B232" s="19"/>
      <c r="C232" s="19"/>
      <c r="D232" s="21"/>
      <c r="E232" s="15"/>
    </row>
    <row r="233" spans="1:5" ht="19.5" customHeight="1">
      <c r="A233" s="19"/>
      <c r="B233" s="19"/>
      <c r="C233" s="19"/>
      <c r="D233" s="21"/>
      <c r="E233" s="15"/>
    </row>
    <row r="234" spans="1:5" ht="19.5" customHeight="1">
      <c r="A234" s="19"/>
      <c r="B234" s="19"/>
      <c r="C234" s="19"/>
      <c r="D234" s="21"/>
      <c r="E234" s="15"/>
    </row>
    <row r="235" spans="1:5" ht="19.5" customHeight="1">
      <c r="A235" s="19"/>
      <c r="B235" s="19"/>
      <c r="C235" s="19"/>
      <c r="D235" s="21"/>
      <c r="E235" s="15"/>
    </row>
    <row r="236" spans="1:5" ht="19.5" customHeight="1">
      <c r="A236" s="19"/>
      <c r="B236" s="19"/>
      <c r="C236" s="19"/>
      <c r="D236" s="21"/>
      <c r="E236" s="15"/>
    </row>
    <row r="237" spans="1:5" ht="19.5" customHeight="1">
      <c r="A237" s="19"/>
      <c r="B237" s="19"/>
      <c r="C237" s="19"/>
      <c r="D237" s="21"/>
      <c r="E237" s="15"/>
    </row>
    <row r="238" spans="1:5" ht="19.5" customHeight="1">
      <c r="A238" s="19"/>
      <c r="B238" s="19"/>
      <c r="C238" s="19"/>
      <c r="D238" s="21"/>
      <c r="E238" s="15"/>
    </row>
    <row r="239" spans="1:5" ht="19.5" customHeight="1">
      <c r="A239" s="19"/>
      <c r="B239" s="19"/>
      <c r="C239" s="19"/>
      <c r="D239" s="21"/>
      <c r="E239" s="15"/>
    </row>
    <row r="240" spans="1:5" ht="19.5" customHeight="1">
      <c r="A240" s="19"/>
      <c r="B240" s="19"/>
      <c r="C240" s="19"/>
      <c r="D240" s="21"/>
      <c r="E240" s="15"/>
    </row>
    <row r="241" spans="1:5" ht="19.5" customHeight="1">
      <c r="A241" s="19"/>
      <c r="B241" s="19"/>
      <c r="C241" s="19"/>
      <c r="D241" s="21"/>
      <c r="E241" s="15"/>
    </row>
    <row r="242" spans="1:5" ht="19.5" customHeight="1">
      <c r="A242" s="19"/>
      <c r="B242" s="19"/>
      <c r="C242" s="19"/>
      <c r="D242" s="21"/>
      <c r="E242" s="15"/>
    </row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</sheetData>
  <sheetProtection password="CF53" sheet="1" objects="1" scenarios="1"/>
  <mergeCells count="4">
    <mergeCell ref="A16:D16"/>
    <mergeCell ref="A7:E7"/>
    <mergeCell ref="A5:E5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SheetLayoutView="100" workbookViewId="0" topLeftCell="A76">
      <selection activeCell="H3" sqref="H3"/>
    </sheetView>
  </sheetViews>
  <sheetFormatPr defaultColWidth="9.00390625" defaultRowHeight="12.75"/>
  <cols>
    <col min="1" max="1" width="4.125" style="177" customWidth="1"/>
    <col min="2" max="2" width="6.125" style="177" customWidth="1"/>
    <col min="3" max="3" width="27.875" style="178" customWidth="1"/>
    <col min="4" max="5" width="9.25390625" style="140" customWidth="1"/>
    <col min="6" max="7" width="8.375" style="140" customWidth="1"/>
    <col min="8" max="8" width="7.625" style="140" customWidth="1"/>
    <col min="9" max="9" width="7.375" style="140" customWidth="1"/>
    <col min="10" max="10" width="8.375" style="140" customWidth="1"/>
    <col min="11" max="16384" width="9.125" style="140" customWidth="1"/>
  </cols>
  <sheetData>
    <row r="1" spans="1:8" s="44" customFormat="1" ht="12.75">
      <c r="A1" s="133"/>
      <c r="B1" s="133"/>
      <c r="C1" s="42"/>
      <c r="H1" s="44" t="s">
        <v>412</v>
      </c>
    </row>
    <row r="2" spans="1:8" s="44" customFormat="1" ht="12.75">
      <c r="A2" s="133"/>
      <c r="B2" s="133"/>
      <c r="C2" s="42"/>
      <c r="H2" s="44" t="s">
        <v>674</v>
      </c>
    </row>
    <row r="3" spans="1:8" s="44" customFormat="1" ht="12.75">
      <c r="A3" s="133"/>
      <c r="B3" s="133"/>
      <c r="C3" s="42"/>
      <c r="H3" s="44" t="s">
        <v>684</v>
      </c>
    </row>
    <row r="4" spans="1:3" s="44" customFormat="1" ht="26.25" customHeight="1">
      <c r="A4" s="133"/>
      <c r="B4" s="133"/>
      <c r="C4" s="42"/>
    </row>
    <row r="5" spans="1:3" s="44" customFormat="1" ht="12.75">
      <c r="A5" s="133"/>
      <c r="B5" s="133"/>
      <c r="C5" s="42"/>
    </row>
    <row r="6" spans="1:10" s="135" customFormat="1" ht="12.75">
      <c r="A6" s="533" t="s">
        <v>485</v>
      </c>
      <c r="B6" s="533"/>
      <c r="C6" s="533"/>
      <c r="D6" s="533"/>
      <c r="E6" s="533"/>
      <c r="F6" s="533"/>
      <c r="G6" s="533"/>
      <c r="H6" s="533"/>
      <c r="I6" s="533"/>
      <c r="J6" s="533"/>
    </row>
    <row r="7" spans="1:10" s="135" customFormat="1" ht="12.75">
      <c r="A7" s="530"/>
      <c r="B7" s="530"/>
      <c r="C7" s="530"/>
      <c r="D7" s="530"/>
      <c r="E7" s="530"/>
      <c r="F7" s="530"/>
      <c r="G7" s="530"/>
      <c r="H7" s="530"/>
      <c r="I7" s="530"/>
      <c r="J7" s="530"/>
    </row>
    <row r="8" spans="1:10" s="139" customFormat="1" ht="9.75" customHeight="1" thickBot="1">
      <c r="A8" s="136"/>
      <c r="B8" s="136"/>
      <c r="C8" s="137"/>
      <c r="D8" s="136"/>
      <c r="E8" s="136"/>
      <c r="F8" s="136"/>
      <c r="G8" s="136"/>
      <c r="H8" s="136"/>
      <c r="I8" s="136"/>
      <c r="J8" s="138" t="s">
        <v>235</v>
      </c>
    </row>
    <row r="9" spans="1:10" ht="11.25" customHeight="1">
      <c r="A9" s="534" t="s">
        <v>0</v>
      </c>
      <c r="B9" s="536" t="s">
        <v>1</v>
      </c>
      <c r="C9" s="536" t="s">
        <v>2</v>
      </c>
      <c r="D9" s="403" t="s">
        <v>3</v>
      </c>
      <c r="E9" s="538" t="s">
        <v>9</v>
      </c>
      <c r="F9" s="539"/>
      <c r="G9" s="539"/>
      <c r="H9" s="539"/>
      <c r="I9" s="539"/>
      <c r="J9" s="540" t="s">
        <v>10</v>
      </c>
    </row>
    <row r="10" spans="1:10" ht="11.25" customHeight="1">
      <c r="A10" s="535"/>
      <c r="B10" s="537"/>
      <c r="C10" s="537"/>
      <c r="D10" s="404" t="s">
        <v>4</v>
      </c>
      <c r="E10" s="517" t="s">
        <v>11</v>
      </c>
      <c r="F10" s="517" t="s">
        <v>16</v>
      </c>
      <c r="G10" s="520" t="s">
        <v>12</v>
      </c>
      <c r="H10" s="517" t="s">
        <v>14</v>
      </c>
      <c r="I10" s="517" t="s">
        <v>13</v>
      </c>
      <c r="J10" s="541"/>
    </row>
    <row r="11" spans="1:10" ht="11.25">
      <c r="A11" s="535"/>
      <c r="B11" s="537"/>
      <c r="C11" s="537"/>
      <c r="D11" s="404" t="s">
        <v>15</v>
      </c>
      <c r="E11" s="518"/>
      <c r="F11" s="518"/>
      <c r="G11" s="518"/>
      <c r="H11" s="518"/>
      <c r="I11" s="518"/>
      <c r="J11" s="541"/>
    </row>
    <row r="12" spans="1:10" ht="11.25">
      <c r="A12" s="535"/>
      <c r="B12" s="537"/>
      <c r="C12" s="537"/>
      <c r="D12" s="404" t="s">
        <v>5</v>
      </c>
      <c r="E12" s="518"/>
      <c r="F12" s="518"/>
      <c r="G12" s="518"/>
      <c r="H12" s="518"/>
      <c r="I12" s="518"/>
      <c r="J12" s="541"/>
    </row>
    <row r="13" spans="1:10" ht="11.25">
      <c r="A13" s="535"/>
      <c r="B13" s="537"/>
      <c r="C13" s="537"/>
      <c r="D13" s="404" t="s">
        <v>6</v>
      </c>
      <c r="E13" s="518"/>
      <c r="F13" s="518"/>
      <c r="G13" s="518"/>
      <c r="H13" s="518"/>
      <c r="I13" s="518"/>
      <c r="J13" s="541"/>
    </row>
    <row r="14" spans="1:10" ht="11.25">
      <c r="A14" s="535"/>
      <c r="B14" s="537"/>
      <c r="C14" s="537"/>
      <c r="D14" s="404" t="s">
        <v>7</v>
      </c>
      <c r="E14" s="518"/>
      <c r="F14" s="518"/>
      <c r="G14" s="518"/>
      <c r="H14" s="518"/>
      <c r="I14" s="518"/>
      <c r="J14" s="541"/>
    </row>
    <row r="15" spans="1:10" ht="11.25">
      <c r="A15" s="535"/>
      <c r="B15" s="537"/>
      <c r="C15" s="537"/>
      <c r="D15" s="404" t="s">
        <v>8</v>
      </c>
      <c r="E15" s="519"/>
      <c r="F15" s="519"/>
      <c r="G15" s="519"/>
      <c r="H15" s="519"/>
      <c r="I15" s="519"/>
      <c r="J15" s="542"/>
    </row>
    <row r="16" spans="1:10" s="147" customFormat="1" ht="11.25" thickBot="1">
      <c r="A16" s="143">
        <v>1</v>
      </c>
      <c r="B16" s="144">
        <v>2</v>
      </c>
      <c r="C16" s="144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146">
        <v>10</v>
      </c>
    </row>
    <row r="17" spans="1:10" s="153" customFormat="1" ht="19.5" customHeight="1">
      <c r="A17" s="148" t="s">
        <v>17</v>
      </c>
      <c r="B17" s="149"/>
      <c r="C17" s="150" t="s">
        <v>18</v>
      </c>
      <c r="D17" s="151">
        <f>SUM(D18,D19,D20)</f>
        <v>19030</v>
      </c>
      <c r="E17" s="151">
        <f>SUM(E18,E19,E20)</f>
        <v>19030</v>
      </c>
      <c r="F17" s="151"/>
      <c r="G17" s="151"/>
      <c r="H17" s="151"/>
      <c r="I17" s="151"/>
      <c r="J17" s="152"/>
    </row>
    <row r="18" spans="1:10" ht="18.75" customHeight="1">
      <c r="A18" s="154"/>
      <c r="B18" s="155" t="s">
        <v>473</v>
      </c>
      <c r="C18" s="156" t="s">
        <v>565</v>
      </c>
      <c r="D18" s="157">
        <f>'zał.nr8'!D19</f>
        <v>15000</v>
      </c>
      <c r="E18" s="157">
        <f>'zał.nr8'!E19</f>
        <v>15000</v>
      </c>
      <c r="F18" s="157"/>
      <c r="G18" s="157"/>
      <c r="H18" s="157"/>
      <c r="I18" s="157"/>
      <c r="J18" s="158"/>
    </row>
    <row r="19" spans="1:10" ht="19.5" customHeight="1">
      <c r="A19" s="154"/>
      <c r="B19" s="159" t="s">
        <v>416</v>
      </c>
      <c r="C19" s="160" t="s">
        <v>417</v>
      </c>
      <c r="D19" s="157">
        <f>'zał.nr8'!D20</f>
        <v>830</v>
      </c>
      <c r="E19" s="157">
        <f>'zał.nr8'!E20</f>
        <v>830</v>
      </c>
      <c r="F19" s="157"/>
      <c r="G19" s="157"/>
      <c r="H19" s="157"/>
      <c r="I19" s="157"/>
      <c r="J19" s="158"/>
    </row>
    <row r="20" spans="1:10" ht="19.5" customHeight="1">
      <c r="A20" s="154"/>
      <c r="B20" s="159" t="s">
        <v>19</v>
      </c>
      <c r="C20" s="161" t="s">
        <v>51</v>
      </c>
      <c r="D20" s="157">
        <f>'zał.nr8'!D21</f>
        <v>3200</v>
      </c>
      <c r="E20" s="157">
        <f>'zał.nr8'!E21</f>
        <v>3200</v>
      </c>
      <c r="F20" s="157"/>
      <c r="G20" s="157"/>
      <c r="H20" s="157"/>
      <c r="I20" s="157"/>
      <c r="J20" s="158"/>
    </row>
    <row r="21" spans="1:10" s="153" customFormat="1" ht="19.5" customHeight="1">
      <c r="A21" s="148" t="s">
        <v>45</v>
      </c>
      <c r="B21" s="149"/>
      <c r="C21" s="162" t="s">
        <v>49</v>
      </c>
      <c r="D21" s="151">
        <f>SUM(D22,D23)</f>
        <v>14240</v>
      </c>
      <c r="E21" s="151">
        <f>SUM(E22,E23)</f>
        <v>14240</v>
      </c>
      <c r="F21" s="151"/>
      <c r="G21" s="151"/>
      <c r="H21" s="151"/>
      <c r="I21" s="151"/>
      <c r="J21" s="152"/>
    </row>
    <row r="22" spans="1:10" ht="19.5" customHeight="1">
      <c r="A22" s="154"/>
      <c r="B22" s="159" t="s">
        <v>47</v>
      </c>
      <c r="C22" s="161" t="s">
        <v>48</v>
      </c>
      <c r="D22" s="157">
        <f>'zał.nr8'!D23</f>
        <v>2000</v>
      </c>
      <c r="E22" s="157">
        <f>'zał.nr8'!E23</f>
        <v>2000</v>
      </c>
      <c r="F22" s="157"/>
      <c r="G22" s="157"/>
      <c r="H22" s="157"/>
      <c r="I22" s="157"/>
      <c r="J22" s="158"/>
    </row>
    <row r="23" spans="1:10" ht="19.5" customHeight="1">
      <c r="A23" s="154"/>
      <c r="B23" s="159" t="s">
        <v>50</v>
      </c>
      <c r="C23" s="161" t="s">
        <v>51</v>
      </c>
      <c r="D23" s="157">
        <f>'zał.nr8'!D24</f>
        <v>12240</v>
      </c>
      <c r="E23" s="157">
        <f>'zał.nr8'!E24</f>
        <v>12240</v>
      </c>
      <c r="F23" s="157"/>
      <c r="G23" s="157"/>
      <c r="H23" s="157"/>
      <c r="I23" s="157"/>
      <c r="J23" s="158"/>
    </row>
    <row r="24" spans="1:10" s="153" customFormat="1" ht="42.75" customHeight="1">
      <c r="A24" s="163" t="s">
        <v>468</v>
      </c>
      <c r="B24" s="149"/>
      <c r="C24" s="150" t="s">
        <v>471</v>
      </c>
      <c r="D24" s="151">
        <f>D25</f>
        <v>5079518</v>
      </c>
      <c r="E24" s="151">
        <f>E25</f>
        <v>5079518</v>
      </c>
      <c r="F24" s="151"/>
      <c r="G24" s="151"/>
      <c r="H24" s="151"/>
      <c r="I24" s="151"/>
      <c r="J24" s="152"/>
    </row>
    <row r="25" spans="1:10" ht="19.5" customHeight="1">
      <c r="A25" s="154"/>
      <c r="B25" s="159" t="s">
        <v>469</v>
      </c>
      <c r="C25" s="161" t="s">
        <v>470</v>
      </c>
      <c r="D25" s="157">
        <f>E25</f>
        <v>5079518</v>
      </c>
      <c r="E25" s="157">
        <f>'zał.nr8'!E26</f>
        <v>5079518</v>
      </c>
      <c r="F25" s="157"/>
      <c r="G25" s="157"/>
      <c r="H25" s="157"/>
      <c r="I25" s="157"/>
      <c r="J25" s="158"/>
    </row>
    <row r="26" spans="1:10" s="153" customFormat="1" ht="19.5" customHeight="1">
      <c r="A26" s="148" t="s">
        <v>236</v>
      </c>
      <c r="B26" s="149"/>
      <c r="C26" s="162" t="s">
        <v>237</v>
      </c>
      <c r="D26" s="151">
        <f>D27</f>
        <v>350000</v>
      </c>
      <c r="E26" s="151">
        <f>E27</f>
        <v>350000</v>
      </c>
      <c r="F26" s="151">
        <f>F27</f>
        <v>142874</v>
      </c>
      <c r="G26" s="151"/>
      <c r="H26" s="151"/>
      <c r="I26" s="151"/>
      <c r="J26" s="152"/>
    </row>
    <row r="27" spans="1:10" ht="19.5" customHeight="1">
      <c r="A27" s="154"/>
      <c r="B27" s="159" t="s">
        <v>238</v>
      </c>
      <c r="C27" s="161" t="s">
        <v>51</v>
      </c>
      <c r="D27" s="157">
        <f>'zał.nr8'!D28</f>
        <v>350000</v>
      </c>
      <c r="E27" s="157">
        <f>'zał.nr8'!E28</f>
        <v>350000</v>
      </c>
      <c r="F27" s="157">
        <f>'zał.nr8'!F28</f>
        <v>142874</v>
      </c>
      <c r="G27" s="157"/>
      <c r="H27" s="157"/>
      <c r="I27" s="157"/>
      <c r="J27" s="158"/>
    </row>
    <row r="28" spans="1:10" s="153" customFormat="1" ht="19.5" customHeight="1">
      <c r="A28" s="148" t="s">
        <v>52</v>
      </c>
      <c r="B28" s="149"/>
      <c r="C28" s="162" t="s">
        <v>53</v>
      </c>
      <c r="D28" s="151">
        <f>SUM(D29,D30,D31,)+D32</f>
        <v>30411800</v>
      </c>
      <c r="E28" s="151">
        <f aca="true" t="shared" si="0" ref="E28:J28">SUM(E29,E30,E31,)+E32</f>
        <v>23649800</v>
      </c>
      <c r="F28" s="151">
        <f t="shared" si="0"/>
        <v>9921400</v>
      </c>
      <c r="G28" s="151">
        <f t="shared" si="0"/>
        <v>1700000</v>
      </c>
      <c r="H28" s="151"/>
      <c r="I28" s="151"/>
      <c r="J28" s="152">
        <f t="shared" si="0"/>
        <v>6762000</v>
      </c>
    </row>
    <row r="29" spans="1:10" ht="26.25" customHeight="1">
      <c r="A29" s="141"/>
      <c r="B29" s="142" t="s">
        <v>54</v>
      </c>
      <c r="C29" s="508" t="s">
        <v>203</v>
      </c>
      <c r="D29" s="509">
        <f>'zał.nr8'!D30</f>
        <v>1700000</v>
      </c>
      <c r="E29" s="509">
        <f>'zał.nr8'!E30</f>
        <v>1700000</v>
      </c>
      <c r="F29" s="509"/>
      <c r="G29" s="509">
        <f>'zał.nr8'!G30</f>
        <v>1700000</v>
      </c>
      <c r="H29" s="509"/>
      <c r="I29" s="509"/>
      <c r="J29" s="511"/>
    </row>
    <row r="30" spans="1:10" ht="21.75" customHeight="1">
      <c r="A30" s="154"/>
      <c r="B30" s="472" t="s">
        <v>55</v>
      </c>
      <c r="C30" s="156" t="s">
        <v>323</v>
      </c>
      <c r="D30" s="157">
        <f>'zał.nr8'!D31</f>
        <v>21924600</v>
      </c>
      <c r="E30" s="157">
        <f>'zał.nr8'!E31</f>
        <v>20248600</v>
      </c>
      <c r="F30" s="157">
        <f>'zał.nr8'!F31</f>
        <v>9921400</v>
      </c>
      <c r="G30" s="157"/>
      <c r="H30" s="157"/>
      <c r="I30" s="157"/>
      <c r="J30" s="158">
        <f>'zał.nr8'!J31</f>
        <v>1676000</v>
      </c>
    </row>
    <row r="31" spans="1:10" ht="19.5" customHeight="1">
      <c r="A31" s="154"/>
      <c r="B31" s="159" t="s">
        <v>57</v>
      </c>
      <c r="C31" s="156" t="s">
        <v>56</v>
      </c>
      <c r="D31" s="157">
        <f>'zał.nr8'!D32</f>
        <v>6512200</v>
      </c>
      <c r="E31" s="157">
        <f>'zał.nr8'!E32</f>
        <v>1701200</v>
      </c>
      <c r="F31" s="157"/>
      <c r="G31" s="157"/>
      <c r="H31" s="157"/>
      <c r="I31" s="157"/>
      <c r="J31" s="158">
        <f>'zał.nr8'!J32</f>
        <v>4811000</v>
      </c>
    </row>
    <row r="32" spans="1:10" ht="19.5" customHeight="1">
      <c r="A32" s="154"/>
      <c r="B32" s="159" t="s">
        <v>474</v>
      </c>
      <c r="C32" s="156" t="s">
        <v>475</v>
      </c>
      <c r="D32" s="157">
        <f>'zał.nr8'!D33</f>
        <v>275000</v>
      </c>
      <c r="E32" s="157"/>
      <c r="F32" s="157"/>
      <c r="G32" s="157"/>
      <c r="H32" s="157"/>
      <c r="I32" s="157"/>
      <c r="J32" s="158">
        <f>'zał.nr8'!J33</f>
        <v>275000</v>
      </c>
    </row>
    <row r="33" spans="1:10" s="153" customFormat="1" ht="19.5" customHeight="1">
      <c r="A33" s="148" t="s">
        <v>58</v>
      </c>
      <c r="B33" s="149"/>
      <c r="C33" s="162" t="s">
        <v>59</v>
      </c>
      <c r="D33" s="151">
        <f>D34</f>
        <v>330000</v>
      </c>
      <c r="E33" s="151">
        <f>E34</f>
        <v>330000</v>
      </c>
      <c r="F33" s="151"/>
      <c r="G33" s="151"/>
      <c r="H33" s="151"/>
      <c r="I33" s="151"/>
      <c r="J33" s="152"/>
    </row>
    <row r="34" spans="1:10" ht="19.5" customHeight="1">
      <c r="A34" s="154"/>
      <c r="B34" s="159" t="s">
        <v>60</v>
      </c>
      <c r="C34" s="161" t="s">
        <v>221</v>
      </c>
      <c r="D34" s="157">
        <f>'zał.nr8'!D35</f>
        <v>330000</v>
      </c>
      <c r="E34" s="157">
        <f>'zał.nr8'!E35</f>
        <v>330000</v>
      </c>
      <c r="F34" s="157"/>
      <c r="G34" s="157"/>
      <c r="H34" s="157"/>
      <c r="I34" s="157"/>
      <c r="J34" s="158"/>
    </row>
    <row r="35" spans="1:10" s="153" customFormat="1" ht="19.5" customHeight="1">
      <c r="A35" s="148" t="s">
        <v>61</v>
      </c>
      <c r="B35" s="149"/>
      <c r="C35" s="162" t="s">
        <v>62</v>
      </c>
      <c r="D35" s="151">
        <f aca="true" t="shared" si="1" ref="D35:J35">SUM(D37,D38,D39)+D36</f>
        <v>1242020</v>
      </c>
      <c r="E35" s="151">
        <f t="shared" si="1"/>
        <v>842020</v>
      </c>
      <c r="F35" s="151"/>
      <c r="G35" s="151">
        <f t="shared" si="1"/>
        <v>500000</v>
      </c>
      <c r="H35" s="151"/>
      <c r="I35" s="151"/>
      <c r="J35" s="152">
        <f t="shared" si="1"/>
        <v>400000</v>
      </c>
    </row>
    <row r="36" spans="1:10" ht="19.5" customHeight="1">
      <c r="A36" s="154"/>
      <c r="B36" s="159" t="s">
        <v>476</v>
      </c>
      <c r="C36" s="161" t="s">
        <v>477</v>
      </c>
      <c r="D36" s="157">
        <f>'zał.nr8'!D37</f>
        <v>500000</v>
      </c>
      <c r="E36" s="157">
        <f>'zał.nr8'!E37</f>
        <v>500000</v>
      </c>
      <c r="F36" s="157"/>
      <c r="G36" s="157">
        <f>'zał.nr8'!G37</f>
        <v>500000</v>
      </c>
      <c r="H36" s="157"/>
      <c r="I36" s="157"/>
      <c r="J36" s="158"/>
    </row>
    <row r="37" spans="1:10" ht="32.25" customHeight="1">
      <c r="A37" s="154"/>
      <c r="B37" s="142" t="s">
        <v>63</v>
      </c>
      <c r="C37" s="156" t="s">
        <v>308</v>
      </c>
      <c r="D37" s="157">
        <f>'zał.nr8'!D38</f>
        <v>1020</v>
      </c>
      <c r="E37" s="157">
        <f>'zał.nr8'!E38</f>
        <v>1020</v>
      </c>
      <c r="F37" s="157"/>
      <c r="G37" s="157"/>
      <c r="H37" s="157"/>
      <c r="I37" s="157"/>
      <c r="J37" s="158"/>
    </row>
    <row r="38" spans="1:10" ht="19.5" customHeight="1">
      <c r="A38" s="154"/>
      <c r="B38" s="159" t="s">
        <v>64</v>
      </c>
      <c r="C38" s="156" t="s">
        <v>65</v>
      </c>
      <c r="D38" s="157">
        <f>'zał.nr8'!D39+'zał.nr10'!D19</f>
        <v>441000</v>
      </c>
      <c r="E38" s="157">
        <f>'zał.nr8'!E39+'zał.nr10'!E19</f>
        <v>341000</v>
      </c>
      <c r="F38" s="157"/>
      <c r="G38" s="157"/>
      <c r="H38" s="157"/>
      <c r="I38" s="157"/>
      <c r="J38" s="158">
        <f>'zał.nr8'!J39+'zał.nr10'!J19</f>
        <v>100000</v>
      </c>
    </row>
    <row r="39" spans="1:10" ht="19.5" customHeight="1">
      <c r="A39" s="154"/>
      <c r="B39" s="159" t="s">
        <v>66</v>
      </c>
      <c r="C39" s="161" t="s">
        <v>51</v>
      </c>
      <c r="D39" s="157">
        <f>'zał.nr8'!D40</f>
        <v>300000</v>
      </c>
      <c r="E39" s="157"/>
      <c r="F39" s="157"/>
      <c r="G39" s="157"/>
      <c r="H39" s="157"/>
      <c r="I39" s="157"/>
      <c r="J39" s="158">
        <f>'zał.nr8'!J40</f>
        <v>300000</v>
      </c>
    </row>
    <row r="40" spans="1:10" s="167" customFormat="1" ht="5.25" customHeight="1" thickBot="1">
      <c r="A40" s="333"/>
      <c r="B40" s="334"/>
      <c r="C40" s="335"/>
      <c r="D40" s="336"/>
      <c r="E40" s="336"/>
      <c r="F40" s="336"/>
      <c r="G40" s="336"/>
      <c r="H40" s="336"/>
      <c r="I40" s="336"/>
      <c r="J40" s="337"/>
    </row>
    <row r="41" spans="1:10" s="167" customFormat="1" ht="9" customHeight="1">
      <c r="A41" s="164"/>
      <c r="B41" s="164"/>
      <c r="C41" s="165"/>
      <c r="D41" s="166"/>
      <c r="E41" s="166"/>
      <c r="F41" s="166"/>
      <c r="G41" s="166"/>
      <c r="H41" s="166"/>
      <c r="I41" s="166"/>
      <c r="J41" s="166"/>
    </row>
    <row r="42" spans="1:10" s="167" customFormat="1" ht="5.25" customHeight="1" thickBot="1">
      <c r="A42" s="164"/>
      <c r="B42" s="164"/>
      <c r="C42" s="165"/>
      <c r="D42" s="166"/>
      <c r="E42" s="166"/>
      <c r="F42" s="166"/>
      <c r="G42" s="166"/>
      <c r="H42" s="166"/>
      <c r="I42" s="166"/>
      <c r="J42" s="166"/>
    </row>
    <row r="43" spans="1:10" s="147" customFormat="1" ht="11.25" thickBot="1">
      <c r="A43" s="338">
        <v>1</v>
      </c>
      <c r="B43" s="339">
        <v>2</v>
      </c>
      <c r="C43" s="339">
        <v>3</v>
      </c>
      <c r="D43" s="340">
        <v>4</v>
      </c>
      <c r="E43" s="340">
        <v>5</v>
      </c>
      <c r="F43" s="340">
        <v>6</v>
      </c>
      <c r="G43" s="340">
        <v>7</v>
      </c>
      <c r="H43" s="340">
        <v>8</v>
      </c>
      <c r="I43" s="340">
        <v>9</v>
      </c>
      <c r="J43" s="341">
        <v>10</v>
      </c>
    </row>
    <row r="44" spans="1:10" s="153" customFormat="1" ht="19.5" customHeight="1">
      <c r="A44" s="148" t="s">
        <v>67</v>
      </c>
      <c r="B44" s="149"/>
      <c r="C44" s="162" t="s">
        <v>68</v>
      </c>
      <c r="D44" s="151">
        <f aca="true" t="shared" si="2" ref="D44:J44">SUM(D45,D46,D47,D48,D49)</f>
        <v>1216526</v>
      </c>
      <c r="E44" s="151">
        <f t="shared" si="2"/>
        <v>1196526</v>
      </c>
      <c r="F44" s="151">
        <f t="shared" si="2"/>
        <v>175104</v>
      </c>
      <c r="G44" s="151"/>
      <c r="H44" s="151"/>
      <c r="I44" s="151"/>
      <c r="J44" s="152">
        <f t="shared" si="2"/>
        <v>20000</v>
      </c>
    </row>
    <row r="45" spans="1:10" ht="19.5" customHeight="1">
      <c r="A45" s="154"/>
      <c r="B45" s="159" t="s">
        <v>69</v>
      </c>
      <c r="C45" s="156" t="s">
        <v>306</v>
      </c>
      <c r="D45" s="157">
        <f>'zał.nr8'!D46</f>
        <v>560000</v>
      </c>
      <c r="E45" s="157">
        <f>'zał.nr8'!E46</f>
        <v>560000</v>
      </c>
      <c r="F45" s="157"/>
      <c r="G45" s="157"/>
      <c r="H45" s="157"/>
      <c r="I45" s="157"/>
      <c r="J45" s="158"/>
    </row>
    <row r="46" spans="1:10" ht="32.25" customHeight="1">
      <c r="A46" s="154"/>
      <c r="B46" s="168" t="s">
        <v>298</v>
      </c>
      <c r="C46" s="160" t="s">
        <v>297</v>
      </c>
      <c r="D46" s="157">
        <f>'zał.nr10'!D21</f>
        <v>29000</v>
      </c>
      <c r="E46" s="157">
        <f>'zał.nr10'!E21</f>
        <v>29000</v>
      </c>
      <c r="F46" s="157"/>
      <c r="G46" s="157"/>
      <c r="H46" s="157"/>
      <c r="I46" s="157"/>
      <c r="J46" s="158"/>
    </row>
    <row r="47" spans="1:10" ht="19.5" customHeight="1">
      <c r="A47" s="154"/>
      <c r="B47" s="159" t="s">
        <v>70</v>
      </c>
      <c r="C47" s="156" t="s">
        <v>254</v>
      </c>
      <c r="D47" s="157">
        <f>'zał.nr8'!D47+'zał.nr10'!D22</f>
        <v>112000</v>
      </c>
      <c r="E47" s="157">
        <f>'zał.nr8'!E47+'zał.nr10'!E22</f>
        <v>112000</v>
      </c>
      <c r="F47" s="157"/>
      <c r="G47" s="157"/>
      <c r="H47" s="157"/>
      <c r="I47" s="157"/>
      <c r="J47" s="158"/>
    </row>
    <row r="48" spans="1:10" ht="19.5" customHeight="1">
      <c r="A48" s="154"/>
      <c r="B48" s="159" t="s">
        <v>142</v>
      </c>
      <c r="C48" s="169" t="s">
        <v>143</v>
      </c>
      <c r="D48" s="157">
        <f>'zał.nr10'!D23+'zał.nr8'!D48</f>
        <v>191000</v>
      </c>
      <c r="E48" s="157">
        <f>'zał.nr10'!E23+'zał.nr8'!E48</f>
        <v>191000</v>
      </c>
      <c r="F48" s="157">
        <f>'zał.nr10'!F23+'zał.nr8'!F48</f>
        <v>175104</v>
      </c>
      <c r="G48" s="157"/>
      <c r="H48" s="157"/>
      <c r="I48" s="157"/>
      <c r="J48" s="158"/>
    </row>
    <row r="49" spans="1:10" ht="19.5" customHeight="1">
      <c r="A49" s="154"/>
      <c r="B49" s="159" t="s">
        <v>273</v>
      </c>
      <c r="C49" s="169" t="s">
        <v>274</v>
      </c>
      <c r="D49" s="157">
        <f>'zał.nr8'!D49</f>
        <v>324526</v>
      </c>
      <c r="E49" s="157">
        <f>'zał.nr8'!E49</f>
        <v>304526</v>
      </c>
      <c r="F49" s="157"/>
      <c r="G49" s="157"/>
      <c r="H49" s="157"/>
      <c r="I49" s="157"/>
      <c r="J49" s="158">
        <f>'zał.nr8'!J49</f>
        <v>20000</v>
      </c>
    </row>
    <row r="50" spans="1:10" s="153" customFormat="1" ht="19.5" customHeight="1">
      <c r="A50" s="148" t="s">
        <v>71</v>
      </c>
      <c r="B50" s="149"/>
      <c r="C50" s="162" t="s">
        <v>72</v>
      </c>
      <c r="D50" s="151">
        <f>SUM(D51,D52,D53,D54,D55,D56)</f>
        <v>10508113</v>
      </c>
      <c r="E50" s="151">
        <f aca="true" t="shared" si="3" ref="E50:J50">SUM(E51,E52,E53,E54,E55,E56)</f>
        <v>9994113</v>
      </c>
      <c r="F50" s="151">
        <f t="shared" si="3"/>
        <v>7063627</v>
      </c>
      <c r="G50" s="151">
        <f t="shared" si="3"/>
        <v>3060</v>
      </c>
      <c r="H50" s="151"/>
      <c r="I50" s="151"/>
      <c r="J50" s="152">
        <f t="shared" si="3"/>
        <v>514000</v>
      </c>
    </row>
    <row r="51" spans="1:10" ht="19.5" customHeight="1">
      <c r="A51" s="154"/>
      <c r="B51" s="159" t="s">
        <v>144</v>
      </c>
      <c r="C51" s="169" t="s">
        <v>202</v>
      </c>
      <c r="D51" s="157">
        <f>'zał.nr10'!D25</f>
        <v>423000</v>
      </c>
      <c r="E51" s="157">
        <f>'zał.nr10'!E25</f>
        <v>423000</v>
      </c>
      <c r="F51" s="157">
        <f>'zał.nr10'!F25</f>
        <v>416370</v>
      </c>
      <c r="G51" s="157"/>
      <c r="H51" s="157"/>
      <c r="I51" s="157"/>
      <c r="J51" s="158"/>
    </row>
    <row r="52" spans="1:10" ht="19.5" customHeight="1">
      <c r="A52" s="154"/>
      <c r="B52" s="159" t="s">
        <v>73</v>
      </c>
      <c r="C52" s="161" t="s">
        <v>74</v>
      </c>
      <c r="D52" s="157">
        <f>'zał.nr8'!D51</f>
        <v>1206995</v>
      </c>
      <c r="E52" s="157">
        <f>'zał.nr8'!E51</f>
        <v>1206995</v>
      </c>
      <c r="F52" s="157">
        <f>'zał.nr8'!F51</f>
        <v>918033</v>
      </c>
      <c r="G52" s="157"/>
      <c r="H52" s="157"/>
      <c r="I52" s="157"/>
      <c r="J52" s="158"/>
    </row>
    <row r="53" spans="1:10" ht="32.25" customHeight="1">
      <c r="A53" s="154"/>
      <c r="B53" s="168" t="s">
        <v>311</v>
      </c>
      <c r="C53" s="156" t="s">
        <v>309</v>
      </c>
      <c r="D53" s="157">
        <f>'zał.nr8'!D52</f>
        <v>564000</v>
      </c>
      <c r="E53" s="157">
        <f>'zał.nr8'!E52</f>
        <v>564000</v>
      </c>
      <c r="F53" s="157"/>
      <c r="G53" s="157"/>
      <c r="H53" s="157"/>
      <c r="I53" s="157"/>
      <c r="J53" s="158"/>
    </row>
    <row r="54" spans="1:10" ht="32.25" customHeight="1">
      <c r="A54" s="154"/>
      <c r="B54" s="142" t="s">
        <v>75</v>
      </c>
      <c r="C54" s="156" t="s">
        <v>310</v>
      </c>
      <c r="D54" s="157">
        <f>'zał.nr8'!D53</f>
        <v>7581758</v>
      </c>
      <c r="E54" s="157">
        <f>'zał.nr8'!E53</f>
        <v>7167758</v>
      </c>
      <c r="F54" s="157">
        <f>'zał.nr8'!F53</f>
        <v>5720024</v>
      </c>
      <c r="G54" s="157"/>
      <c r="H54" s="157"/>
      <c r="I54" s="157"/>
      <c r="J54" s="158">
        <f>'zał.nr8'!J53</f>
        <v>414000</v>
      </c>
    </row>
    <row r="55" spans="1:10" ht="19.5" customHeight="1">
      <c r="A55" s="154"/>
      <c r="B55" s="159" t="s">
        <v>145</v>
      </c>
      <c r="C55" s="169" t="s">
        <v>146</v>
      </c>
      <c r="D55" s="157">
        <f>'zał.nr10'!D26+'zał. nr11'!D19</f>
        <v>23000</v>
      </c>
      <c r="E55" s="157">
        <f>'zał.nr10'!E26+'zał. nr11'!E19</f>
        <v>23000</v>
      </c>
      <c r="F55" s="157"/>
      <c r="G55" s="157"/>
      <c r="H55" s="157"/>
      <c r="I55" s="157"/>
      <c r="J55" s="158"/>
    </row>
    <row r="56" spans="1:10" ht="19.5" customHeight="1">
      <c r="A56" s="154"/>
      <c r="B56" s="159" t="s">
        <v>76</v>
      </c>
      <c r="C56" s="161" t="s">
        <v>51</v>
      </c>
      <c r="D56" s="157">
        <f>'zał.nr8'!D54</f>
        <v>709360</v>
      </c>
      <c r="E56" s="157">
        <f>'zał.nr8'!E54</f>
        <v>609360</v>
      </c>
      <c r="F56" s="157">
        <f>'zał.nr8'!F54</f>
        <v>9200</v>
      </c>
      <c r="G56" s="157">
        <f>'zał.nr8'!G54</f>
        <v>3060</v>
      </c>
      <c r="H56" s="157"/>
      <c r="I56" s="157"/>
      <c r="J56" s="158">
        <f>'zał.nr8'!J54</f>
        <v>100000</v>
      </c>
    </row>
    <row r="57" spans="1:10" s="153" customFormat="1" ht="52.5" customHeight="1">
      <c r="A57" s="163" t="s">
        <v>450</v>
      </c>
      <c r="B57" s="149"/>
      <c r="C57" s="170" t="s">
        <v>449</v>
      </c>
      <c r="D57" s="151">
        <f>D58</f>
        <v>6905</v>
      </c>
      <c r="E57" s="151">
        <f>E58</f>
        <v>6905</v>
      </c>
      <c r="F57" s="151"/>
      <c r="G57" s="151"/>
      <c r="H57" s="151"/>
      <c r="I57" s="151"/>
      <c r="J57" s="152"/>
    </row>
    <row r="58" spans="1:10" ht="33.75" customHeight="1">
      <c r="A58" s="154"/>
      <c r="B58" s="168" t="s">
        <v>451</v>
      </c>
      <c r="C58" s="160" t="s">
        <v>453</v>
      </c>
      <c r="D58" s="157">
        <f>E58+J58</f>
        <v>6905</v>
      </c>
      <c r="E58" s="157">
        <f>'zał.nr10'!E28</f>
        <v>6905</v>
      </c>
      <c r="F58" s="157"/>
      <c r="G58" s="157"/>
      <c r="H58" s="157"/>
      <c r="I58" s="157"/>
      <c r="J58" s="158"/>
    </row>
    <row r="59" spans="1:10" s="153" customFormat="1" ht="31.5" customHeight="1">
      <c r="A59" s="163" t="s">
        <v>275</v>
      </c>
      <c r="B59" s="149"/>
      <c r="C59" s="150" t="s">
        <v>78</v>
      </c>
      <c r="D59" s="151">
        <f>SUM(D61,D62,D63)+D65+D60+D64</f>
        <v>4417880</v>
      </c>
      <c r="E59" s="151">
        <f aca="true" t="shared" si="4" ref="E59:J59">SUM(E61,E62,E63)+E65+E60+E64</f>
        <v>3942380</v>
      </c>
      <c r="F59" s="151">
        <f t="shared" si="4"/>
        <v>2733337</v>
      </c>
      <c r="G59" s="151"/>
      <c r="H59" s="151"/>
      <c r="I59" s="151"/>
      <c r="J59" s="152">
        <f t="shared" si="4"/>
        <v>475500</v>
      </c>
    </row>
    <row r="60" spans="1:10" ht="18.75" customHeight="1">
      <c r="A60" s="171"/>
      <c r="B60" s="159" t="s">
        <v>79</v>
      </c>
      <c r="C60" s="156" t="s">
        <v>478</v>
      </c>
      <c r="D60" s="157">
        <f>E60+J60</f>
        <v>132000</v>
      </c>
      <c r="E60" s="157">
        <f>'zał.nr8'!E56</f>
        <v>132000</v>
      </c>
      <c r="F60" s="157"/>
      <c r="G60" s="157"/>
      <c r="H60" s="157"/>
      <c r="I60" s="157"/>
      <c r="J60" s="158"/>
    </row>
    <row r="61" spans="1:10" ht="32.25" customHeight="1">
      <c r="A61" s="154"/>
      <c r="B61" s="142" t="s">
        <v>80</v>
      </c>
      <c r="C61" s="156" t="s">
        <v>201</v>
      </c>
      <c r="D61" s="157">
        <f>'zał.nr10'!D30+'zał.nr8'!D57</f>
        <v>3960000</v>
      </c>
      <c r="E61" s="157">
        <f>'zał.nr10'!E30+'zał.nr8'!E57</f>
        <v>3545000</v>
      </c>
      <c r="F61" s="157">
        <f>'zał.nr10'!F30+'zał.nr8'!F57</f>
        <v>2579308</v>
      </c>
      <c r="G61" s="157"/>
      <c r="H61" s="157"/>
      <c r="I61" s="157"/>
      <c r="J61" s="158">
        <f>'zał.nr10'!J30+'zał.nr8'!J57</f>
        <v>415000</v>
      </c>
    </row>
    <row r="62" spans="1:10" ht="19.5" customHeight="1">
      <c r="A62" s="154"/>
      <c r="B62" s="159" t="s">
        <v>81</v>
      </c>
      <c r="C62" s="161" t="s">
        <v>82</v>
      </c>
      <c r="D62" s="157">
        <f>'zał.nr8'!D58</f>
        <v>160580</v>
      </c>
      <c r="E62" s="157">
        <f>'zał.nr8'!E58</f>
        <v>125080</v>
      </c>
      <c r="F62" s="157">
        <f>'zał.nr8'!F58</f>
        <v>31856</v>
      </c>
      <c r="G62" s="157"/>
      <c r="H62" s="157"/>
      <c r="I62" s="157"/>
      <c r="J62" s="158">
        <f>'zał.nr8'!J58</f>
        <v>35500</v>
      </c>
    </row>
    <row r="63" spans="1:10" ht="19.5" customHeight="1">
      <c r="A63" s="154"/>
      <c r="B63" s="159" t="s">
        <v>147</v>
      </c>
      <c r="C63" s="169" t="s">
        <v>148</v>
      </c>
      <c r="D63" s="157">
        <f>'zał.nr10'!D31</f>
        <v>29000</v>
      </c>
      <c r="E63" s="157">
        <f>'zał.nr10'!E31</f>
        <v>4000</v>
      </c>
      <c r="F63" s="157"/>
      <c r="G63" s="157"/>
      <c r="H63" s="157"/>
      <c r="I63" s="157"/>
      <c r="J63" s="158">
        <f>'zał.nr10'!J31</f>
        <v>25000</v>
      </c>
    </row>
    <row r="64" spans="1:10" ht="19.5" customHeight="1">
      <c r="A64" s="154"/>
      <c r="B64" s="159" t="s">
        <v>538</v>
      </c>
      <c r="C64" s="161" t="s">
        <v>539</v>
      </c>
      <c r="D64" s="157">
        <f>E64+J64</f>
        <v>130000</v>
      </c>
      <c r="E64" s="157">
        <f>'zał.nr8'!E59</f>
        <v>130000</v>
      </c>
      <c r="F64" s="157">
        <f>'zał.nr8'!F59</f>
        <v>122173</v>
      </c>
      <c r="G64" s="157"/>
      <c r="H64" s="157"/>
      <c r="I64" s="157"/>
      <c r="J64" s="158"/>
    </row>
    <row r="65" spans="1:10" ht="19.5" customHeight="1">
      <c r="A65" s="154"/>
      <c r="B65" s="159" t="s">
        <v>302</v>
      </c>
      <c r="C65" s="169" t="s">
        <v>51</v>
      </c>
      <c r="D65" s="157">
        <f>'zał.nr8'!D60</f>
        <v>6300</v>
      </c>
      <c r="E65" s="157">
        <f>'zał.nr8'!E60</f>
        <v>6300</v>
      </c>
      <c r="F65" s="157"/>
      <c r="G65" s="157"/>
      <c r="H65" s="157"/>
      <c r="I65" s="157"/>
      <c r="J65" s="158"/>
    </row>
    <row r="66" spans="1:10" ht="75" customHeight="1">
      <c r="A66" s="516" t="s">
        <v>549</v>
      </c>
      <c r="B66" s="159"/>
      <c r="C66" s="150" t="s">
        <v>668</v>
      </c>
      <c r="D66" s="293">
        <f>D67</f>
        <v>80000</v>
      </c>
      <c r="E66" s="293">
        <f>E67</f>
        <v>80000</v>
      </c>
      <c r="F66" s="295"/>
      <c r="G66" s="295"/>
      <c r="H66" s="295"/>
      <c r="I66" s="295"/>
      <c r="J66" s="342"/>
    </row>
    <row r="67" spans="1:10" ht="21.75" customHeight="1">
      <c r="A67" s="154"/>
      <c r="B67" s="472" t="s">
        <v>551</v>
      </c>
      <c r="C67" s="156" t="s">
        <v>269</v>
      </c>
      <c r="D67" s="157">
        <f>E67+J67</f>
        <v>80000</v>
      </c>
      <c r="E67" s="157">
        <f>'zał.nr8'!E62</f>
        <v>80000</v>
      </c>
      <c r="F67" s="157"/>
      <c r="G67" s="157"/>
      <c r="H67" s="157"/>
      <c r="I67" s="157"/>
      <c r="J67" s="158"/>
    </row>
    <row r="68" spans="1:10" s="153" customFormat="1" ht="23.25" customHeight="1">
      <c r="A68" s="172" t="s">
        <v>83</v>
      </c>
      <c r="B68" s="512"/>
      <c r="C68" s="513" t="s">
        <v>84</v>
      </c>
      <c r="D68" s="514">
        <f>D69</f>
        <v>1070000</v>
      </c>
      <c r="E68" s="514">
        <f>E69</f>
        <v>1070000</v>
      </c>
      <c r="F68" s="514"/>
      <c r="G68" s="514"/>
      <c r="H68" s="514">
        <f>H69</f>
        <v>1070000</v>
      </c>
      <c r="I68" s="514"/>
      <c r="J68" s="515"/>
    </row>
    <row r="69" spans="1:10" ht="32.25" customHeight="1">
      <c r="A69" s="154"/>
      <c r="B69" s="168" t="s">
        <v>666</v>
      </c>
      <c r="C69" s="156" t="s">
        <v>312</v>
      </c>
      <c r="D69" s="157">
        <f>'zał.nr8'!D64</f>
        <v>1070000</v>
      </c>
      <c r="E69" s="157">
        <f>'zał.nr8'!E64</f>
        <v>1070000</v>
      </c>
      <c r="F69" s="157"/>
      <c r="G69" s="157"/>
      <c r="H69" s="157">
        <f>'zał.nr8'!H64</f>
        <v>1070000</v>
      </c>
      <c r="I69" s="157"/>
      <c r="J69" s="158"/>
    </row>
    <row r="70" spans="1:10" ht="4.5" customHeight="1" thickBot="1">
      <c r="A70" s="333"/>
      <c r="B70" s="343"/>
      <c r="C70" s="344"/>
      <c r="D70" s="345"/>
      <c r="E70" s="345"/>
      <c r="F70" s="345"/>
      <c r="G70" s="345"/>
      <c r="H70" s="345"/>
      <c r="I70" s="345"/>
      <c r="J70" s="346"/>
    </row>
    <row r="71" spans="1:10" s="167" customFormat="1" ht="2.25" customHeight="1">
      <c r="A71" s="164"/>
      <c r="B71" s="331"/>
      <c r="C71" s="332"/>
      <c r="D71" s="166"/>
      <c r="E71" s="166"/>
      <c r="F71" s="166"/>
      <c r="G71" s="166"/>
      <c r="H71" s="166"/>
      <c r="I71" s="166"/>
      <c r="J71" s="166"/>
    </row>
    <row r="72" spans="1:10" s="167" customFormat="1" ht="6" customHeight="1" thickBot="1">
      <c r="A72" s="164"/>
      <c r="B72" s="331"/>
      <c r="C72" s="332"/>
      <c r="D72" s="166"/>
      <c r="E72" s="166"/>
      <c r="F72" s="166"/>
      <c r="G72" s="166"/>
      <c r="H72" s="166"/>
      <c r="I72" s="166"/>
      <c r="J72" s="166"/>
    </row>
    <row r="73" spans="1:10" s="147" customFormat="1" ht="11.25" thickBot="1">
      <c r="A73" s="338">
        <v>1</v>
      </c>
      <c r="B73" s="339">
        <v>2</v>
      </c>
      <c r="C73" s="339">
        <v>3</v>
      </c>
      <c r="D73" s="340">
        <v>4</v>
      </c>
      <c r="E73" s="340">
        <v>5</v>
      </c>
      <c r="F73" s="340">
        <v>6</v>
      </c>
      <c r="G73" s="340">
        <v>7</v>
      </c>
      <c r="H73" s="340">
        <v>8</v>
      </c>
      <c r="I73" s="340">
        <v>9</v>
      </c>
      <c r="J73" s="341">
        <v>10</v>
      </c>
    </row>
    <row r="74" spans="1:10" s="153" customFormat="1" ht="19.5" customHeight="1">
      <c r="A74" s="148" t="s">
        <v>176</v>
      </c>
      <c r="B74" s="149"/>
      <c r="C74" s="162" t="s">
        <v>177</v>
      </c>
      <c r="D74" s="151">
        <f>D75</f>
        <v>600000</v>
      </c>
      <c r="E74" s="151">
        <f>E75</f>
        <v>600000</v>
      </c>
      <c r="F74" s="151"/>
      <c r="G74" s="151"/>
      <c r="H74" s="151"/>
      <c r="I74" s="151"/>
      <c r="J74" s="152"/>
    </row>
    <row r="75" spans="1:10" ht="19.5" customHeight="1">
      <c r="A75" s="154"/>
      <c r="B75" s="159" t="s">
        <v>222</v>
      </c>
      <c r="C75" s="161" t="s">
        <v>314</v>
      </c>
      <c r="D75" s="157">
        <f>'zał.nr8'!D66</f>
        <v>600000</v>
      </c>
      <c r="E75" s="157">
        <f>'zał.nr8'!E66</f>
        <v>600000</v>
      </c>
      <c r="F75" s="157"/>
      <c r="G75" s="157"/>
      <c r="H75" s="157"/>
      <c r="I75" s="157"/>
      <c r="J75" s="158"/>
    </row>
    <row r="76" spans="1:10" s="153" customFormat="1" ht="19.5" customHeight="1">
      <c r="A76" s="148" t="s">
        <v>85</v>
      </c>
      <c r="B76" s="149"/>
      <c r="C76" s="162" t="s">
        <v>86</v>
      </c>
      <c r="D76" s="151">
        <f aca="true" t="shared" si="5" ref="D76:J76">SUM(D77,D78,D79,D80,D81,D82,D84,D85,D86,D88)+D87+D83</f>
        <v>32595613</v>
      </c>
      <c r="E76" s="151">
        <f t="shared" si="5"/>
        <v>30712613</v>
      </c>
      <c r="F76" s="151">
        <f t="shared" si="5"/>
        <v>20611941</v>
      </c>
      <c r="G76" s="151">
        <f t="shared" si="5"/>
        <v>5888326</v>
      </c>
      <c r="H76" s="151"/>
      <c r="I76" s="151"/>
      <c r="J76" s="152">
        <f t="shared" si="5"/>
        <v>1883000</v>
      </c>
    </row>
    <row r="77" spans="1:10" ht="19.5" customHeight="1">
      <c r="A77" s="154"/>
      <c r="B77" s="159" t="s">
        <v>87</v>
      </c>
      <c r="C77" s="161" t="s">
        <v>88</v>
      </c>
      <c r="D77" s="157">
        <f>'zał.nr8'!D68</f>
        <v>10638613</v>
      </c>
      <c r="E77" s="157">
        <f>'zał.nr8'!E68</f>
        <v>9808613</v>
      </c>
      <c r="F77" s="157">
        <f>'zał.nr8'!F68</f>
        <v>8216296</v>
      </c>
      <c r="G77" s="157">
        <f>'zał.nr8'!G68</f>
        <v>199055</v>
      </c>
      <c r="H77" s="157"/>
      <c r="I77" s="157"/>
      <c r="J77" s="158">
        <f>'zał.nr8'!J68</f>
        <v>830000</v>
      </c>
    </row>
    <row r="78" spans="1:10" ht="19.5" customHeight="1">
      <c r="A78" s="154"/>
      <c r="B78" s="159" t="s">
        <v>89</v>
      </c>
      <c r="C78" s="161" t="s">
        <v>315</v>
      </c>
      <c r="D78" s="157">
        <f>'zał.nr8'!D69</f>
        <v>826490</v>
      </c>
      <c r="E78" s="157">
        <f>'zał.nr8'!E69</f>
        <v>826490</v>
      </c>
      <c r="F78" s="157">
        <f>'zał.nr8'!F69</f>
        <v>744130</v>
      </c>
      <c r="G78" s="157"/>
      <c r="H78" s="157"/>
      <c r="I78" s="157"/>
      <c r="J78" s="158"/>
    </row>
    <row r="79" spans="1:10" ht="19.5" customHeight="1">
      <c r="A79" s="154"/>
      <c r="B79" s="159" t="s">
        <v>90</v>
      </c>
      <c r="C79" s="156" t="s">
        <v>271</v>
      </c>
      <c r="D79" s="157">
        <f>'zał.nr8'!D70</f>
        <v>3829598</v>
      </c>
      <c r="E79" s="157">
        <f>'zał.nr8'!E70</f>
        <v>3829598</v>
      </c>
      <c r="F79" s="157">
        <f>'zał.nr8'!F70</f>
        <v>29140</v>
      </c>
      <c r="G79" s="157">
        <f>'zał.nr8'!G70</f>
        <v>3798100</v>
      </c>
      <c r="H79" s="157"/>
      <c r="I79" s="157"/>
      <c r="J79" s="158"/>
    </row>
    <row r="80" spans="1:10" ht="19.5" customHeight="1">
      <c r="A80" s="154"/>
      <c r="B80" s="159" t="s">
        <v>91</v>
      </c>
      <c r="C80" s="161" t="s">
        <v>92</v>
      </c>
      <c r="D80" s="157">
        <f>'zał.nr8'!D71</f>
        <v>6065709</v>
      </c>
      <c r="E80" s="157">
        <f>'zał.nr8'!E71</f>
        <v>5915709</v>
      </c>
      <c r="F80" s="157">
        <f>'zał.nr8'!F71</f>
        <v>4821920</v>
      </c>
      <c r="G80" s="157">
        <f>'zał.nr8'!G71</f>
        <v>247160</v>
      </c>
      <c r="H80" s="157"/>
      <c r="I80" s="157"/>
      <c r="J80" s="158">
        <f>'zał.nr8'!J71</f>
        <v>150000</v>
      </c>
    </row>
    <row r="81" spans="1:10" ht="19.5" customHeight="1">
      <c r="A81" s="154"/>
      <c r="B81" s="159" t="s">
        <v>93</v>
      </c>
      <c r="C81" s="161" t="s">
        <v>94</v>
      </c>
      <c r="D81" s="157">
        <f>'zał.nr8'!D72</f>
        <v>350489</v>
      </c>
      <c r="E81" s="157">
        <f>'zał.nr8'!E72</f>
        <v>350489</v>
      </c>
      <c r="F81" s="157">
        <f>'zał.nr8'!F72</f>
        <v>310700</v>
      </c>
      <c r="G81" s="157"/>
      <c r="H81" s="157"/>
      <c r="I81" s="157"/>
      <c r="J81" s="158"/>
    </row>
    <row r="82" spans="1:10" ht="19.5" customHeight="1">
      <c r="A82" s="154"/>
      <c r="B82" s="159" t="s">
        <v>95</v>
      </c>
      <c r="C82" s="161" t="s">
        <v>211</v>
      </c>
      <c r="D82" s="157">
        <f>'zał.nr8'!D77</f>
        <v>4351634</v>
      </c>
      <c r="E82" s="157">
        <f>'zał.nr8'!E77</f>
        <v>3508634</v>
      </c>
      <c r="F82" s="157">
        <f>'zał.nr8'!F77</f>
        <v>2570558</v>
      </c>
      <c r="G82" s="157">
        <f>'zał.nr8'!G77</f>
        <v>654900</v>
      </c>
      <c r="H82" s="157"/>
      <c r="I82" s="157"/>
      <c r="J82" s="158">
        <f>'zał.nr8'!J77</f>
        <v>843000</v>
      </c>
    </row>
    <row r="83" spans="1:10" ht="19.5" customHeight="1">
      <c r="A83" s="154"/>
      <c r="B83" s="159" t="s">
        <v>454</v>
      </c>
      <c r="C83" s="161" t="s">
        <v>455</v>
      </c>
      <c r="D83" s="157">
        <f>'zał.nr8'!D78</f>
        <v>86349</v>
      </c>
      <c r="E83" s="157">
        <f>'zał.nr8'!E78</f>
        <v>86349</v>
      </c>
      <c r="F83" s="157">
        <f>'zał.nr8'!F78</f>
        <v>75473</v>
      </c>
      <c r="G83" s="157"/>
      <c r="H83" s="157"/>
      <c r="I83" s="157"/>
      <c r="J83" s="158"/>
    </row>
    <row r="84" spans="1:10" ht="19.5" customHeight="1">
      <c r="A84" s="154"/>
      <c r="B84" s="159" t="s">
        <v>96</v>
      </c>
      <c r="C84" s="161" t="s">
        <v>272</v>
      </c>
      <c r="D84" s="157">
        <f>'zał.nr8'!D79</f>
        <v>4867125</v>
      </c>
      <c r="E84" s="157">
        <f>'zał.nr8'!E79</f>
        <v>4807125</v>
      </c>
      <c r="F84" s="157">
        <f>'zał.nr8'!F79</f>
        <v>3051962</v>
      </c>
      <c r="G84" s="157">
        <f>'zał.nr8'!G79</f>
        <v>989111</v>
      </c>
      <c r="H84" s="157"/>
      <c r="I84" s="157"/>
      <c r="J84" s="158">
        <f>'zał.nr8'!J79</f>
        <v>60000</v>
      </c>
    </row>
    <row r="85" spans="1:10" ht="19.5" customHeight="1">
      <c r="A85" s="154"/>
      <c r="B85" s="159" t="s">
        <v>97</v>
      </c>
      <c r="C85" s="161" t="s">
        <v>204</v>
      </c>
      <c r="D85" s="157">
        <f>'zał.nr8'!D80</f>
        <v>326508</v>
      </c>
      <c r="E85" s="157">
        <f>'zał.nr8'!E80</f>
        <v>326508</v>
      </c>
      <c r="F85" s="157">
        <f>'zał.nr8'!F80</f>
        <v>282795</v>
      </c>
      <c r="G85" s="157"/>
      <c r="H85" s="157"/>
      <c r="I85" s="157"/>
      <c r="J85" s="158"/>
    </row>
    <row r="86" spans="1:10" ht="40.5" customHeight="1">
      <c r="A86" s="154"/>
      <c r="B86" s="168" t="s">
        <v>457</v>
      </c>
      <c r="C86" s="156" t="s">
        <v>456</v>
      </c>
      <c r="D86" s="157">
        <f>'zał.nr8'!D81</f>
        <v>248845</v>
      </c>
      <c r="E86" s="157">
        <f>'zał.nr8'!E81</f>
        <v>248845</v>
      </c>
      <c r="F86" s="157">
        <f>'zał.nr8'!F81</f>
        <v>208685</v>
      </c>
      <c r="G86" s="157"/>
      <c r="H86" s="157"/>
      <c r="I86" s="157"/>
      <c r="J86" s="158"/>
    </row>
    <row r="87" spans="1:10" ht="19.5" customHeight="1">
      <c r="A87" s="154"/>
      <c r="B87" s="159" t="s">
        <v>418</v>
      </c>
      <c r="C87" s="161" t="s">
        <v>419</v>
      </c>
      <c r="D87" s="157">
        <f>'zał.nr8'!D82</f>
        <v>141818</v>
      </c>
      <c r="E87" s="157">
        <f>'zał.nr8'!E82</f>
        <v>141818</v>
      </c>
      <c r="F87" s="157"/>
      <c r="G87" s="157"/>
      <c r="H87" s="157"/>
      <c r="I87" s="157"/>
      <c r="J87" s="158"/>
    </row>
    <row r="88" spans="1:10" ht="19.5" customHeight="1">
      <c r="A88" s="154"/>
      <c r="B88" s="159" t="s">
        <v>98</v>
      </c>
      <c r="C88" s="161" t="s">
        <v>51</v>
      </c>
      <c r="D88" s="157">
        <f>'zał.nr8'!D83</f>
        <v>862435</v>
      </c>
      <c r="E88" s="157">
        <f>'zał.nr8'!E83</f>
        <v>862435</v>
      </c>
      <c r="F88" s="157">
        <f>'zał.nr8'!F83</f>
        <v>300282</v>
      </c>
      <c r="G88" s="157"/>
      <c r="H88" s="157"/>
      <c r="I88" s="157"/>
      <c r="J88" s="158"/>
    </row>
    <row r="89" spans="1:10" s="153" customFormat="1" ht="19.5" customHeight="1">
      <c r="A89" s="148" t="s">
        <v>99</v>
      </c>
      <c r="B89" s="149"/>
      <c r="C89" s="162" t="s">
        <v>100</v>
      </c>
      <c r="D89" s="151">
        <f>SUM(D90,D91,D95,D97,D98)+D92+D93+D94</f>
        <v>2414000</v>
      </c>
      <c r="E89" s="151">
        <f aca="true" t="shared" si="6" ref="E89:J89">SUM(E90,E91,E95,E97,E98)+E92+E93+E94</f>
        <v>1951900</v>
      </c>
      <c r="F89" s="151">
        <f t="shared" si="6"/>
        <v>67587</v>
      </c>
      <c r="G89" s="151">
        <f t="shared" si="6"/>
        <v>906400</v>
      </c>
      <c r="H89" s="151"/>
      <c r="I89" s="151"/>
      <c r="J89" s="152">
        <f t="shared" si="6"/>
        <v>462100</v>
      </c>
    </row>
    <row r="90" spans="1:10" ht="19.5" customHeight="1">
      <c r="A90" s="154"/>
      <c r="B90" s="159" t="s">
        <v>101</v>
      </c>
      <c r="C90" s="161" t="s">
        <v>102</v>
      </c>
      <c r="D90" s="157">
        <f>'zał.nr8'!D85</f>
        <v>900000</v>
      </c>
      <c r="E90" s="157">
        <f>'zał.nr8'!E85</f>
        <v>600000</v>
      </c>
      <c r="F90" s="157"/>
      <c r="G90" s="157">
        <f>'zał.nr8'!G85</f>
        <v>600000</v>
      </c>
      <c r="H90" s="157"/>
      <c r="I90" s="157"/>
      <c r="J90" s="158">
        <f>'zał.nr8'!J85</f>
        <v>300000</v>
      </c>
    </row>
    <row r="91" spans="1:10" ht="33" customHeight="1">
      <c r="A91" s="154"/>
      <c r="B91" s="142" t="s">
        <v>103</v>
      </c>
      <c r="C91" s="156" t="s">
        <v>205</v>
      </c>
      <c r="D91" s="157">
        <f>'zał.nr8'!D86</f>
        <v>81000</v>
      </c>
      <c r="E91" s="157">
        <f>'zał.nr8'!E86</f>
        <v>60000</v>
      </c>
      <c r="F91" s="157"/>
      <c r="G91" s="157">
        <f>'zał.nr8'!G86</f>
        <v>60000</v>
      </c>
      <c r="H91" s="157"/>
      <c r="I91" s="157"/>
      <c r="J91" s="158">
        <f>'zał.nr8'!J86</f>
        <v>21000</v>
      </c>
    </row>
    <row r="92" spans="1:10" ht="20.25" customHeight="1">
      <c r="A92" s="154"/>
      <c r="B92" s="159" t="s">
        <v>422</v>
      </c>
      <c r="C92" s="156" t="s">
        <v>423</v>
      </c>
      <c r="D92" s="157">
        <f>'zał.nr8'!D87</f>
        <v>30000</v>
      </c>
      <c r="E92" s="157">
        <f>'zał.nr8'!E87</f>
        <v>30000</v>
      </c>
      <c r="F92" s="157"/>
      <c r="G92" s="157">
        <f>'zał.nr8'!G87</f>
        <v>10000</v>
      </c>
      <c r="H92" s="157"/>
      <c r="I92" s="157"/>
      <c r="J92" s="158"/>
    </row>
    <row r="93" spans="1:10" ht="20.25" customHeight="1">
      <c r="A93" s="154"/>
      <c r="B93" s="159" t="s">
        <v>554</v>
      </c>
      <c r="C93" s="156" t="s">
        <v>555</v>
      </c>
      <c r="D93" s="157">
        <f>'zał.nr8'!D88</f>
        <v>3000</v>
      </c>
      <c r="E93" s="157">
        <f>'zał.nr8'!E88</f>
        <v>3000</v>
      </c>
      <c r="F93" s="157"/>
      <c r="G93" s="157"/>
      <c r="H93" s="157"/>
      <c r="I93" s="157"/>
      <c r="J93" s="158"/>
    </row>
    <row r="94" spans="1:10" ht="20.25" customHeight="1">
      <c r="A94" s="154"/>
      <c r="B94" s="159" t="s">
        <v>556</v>
      </c>
      <c r="C94" s="156" t="s">
        <v>557</v>
      </c>
      <c r="D94" s="157">
        <f>'zał.nr8'!D89</f>
        <v>14000</v>
      </c>
      <c r="E94" s="157">
        <f>'zał.nr8'!E89</f>
        <v>14000</v>
      </c>
      <c r="F94" s="157"/>
      <c r="G94" s="157"/>
      <c r="H94" s="157"/>
      <c r="I94" s="157"/>
      <c r="J94" s="158"/>
    </row>
    <row r="95" spans="1:10" ht="19.5" customHeight="1">
      <c r="A95" s="154"/>
      <c r="B95" s="159" t="s">
        <v>150</v>
      </c>
      <c r="C95" s="161" t="s">
        <v>151</v>
      </c>
      <c r="D95" s="157">
        <f>'zał.nr8'!D90</f>
        <v>650000</v>
      </c>
      <c r="E95" s="157">
        <f>'zał.nr8'!E90</f>
        <v>643900</v>
      </c>
      <c r="F95" s="157">
        <f>'zał.nr8'!F90</f>
        <v>67587</v>
      </c>
      <c r="G95" s="157">
        <f>'zał.nr8'!G90</f>
        <v>236400</v>
      </c>
      <c r="H95" s="157"/>
      <c r="I95" s="157"/>
      <c r="J95" s="158">
        <f>'zał.nr8'!J90</f>
        <v>6100</v>
      </c>
    </row>
    <row r="96" spans="1:10" ht="19.5" customHeight="1">
      <c r="A96" s="154"/>
      <c r="B96" s="159" t="s">
        <v>149</v>
      </c>
      <c r="C96" s="160" t="s">
        <v>212</v>
      </c>
      <c r="D96" s="157"/>
      <c r="E96" s="157"/>
      <c r="F96" s="157"/>
      <c r="G96" s="157"/>
      <c r="H96" s="157"/>
      <c r="I96" s="157"/>
      <c r="J96" s="158"/>
    </row>
    <row r="97" spans="1:10" ht="20.25" customHeight="1">
      <c r="A97" s="154"/>
      <c r="B97" s="159"/>
      <c r="C97" s="160" t="s">
        <v>257</v>
      </c>
      <c r="D97" s="157">
        <f>'zał.nr10'!D33</f>
        <v>575000</v>
      </c>
      <c r="E97" s="157">
        <f>'zał.nr10'!E33</f>
        <v>575000</v>
      </c>
      <c r="F97" s="157"/>
      <c r="G97" s="157"/>
      <c r="H97" s="157"/>
      <c r="I97" s="157"/>
      <c r="J97" s="158"/>
    </row>
    <row r="98" spans="1:10" ht="19.5" customHeight="1">
      <c r="A98" s="154"/>
      <c r="B98" s="159" t="s">
        <v>104</v>
      </c>
      <c r="C98" s="161" t="s">
        <v>51</v>
      </c>
      <c r="D98" s="157">
        <f>'zał.nr8'!D91</f>
        <v>161000</v>
      </c>
      <c r="E98" s="157">
        <f>'zał.nr8'!E91</f>
        <v>26000</v>
      </c>
      <c r="F98" s="157"/>
      <c r="G98" s="157"/>
      <c r="H98" s="157"/>
      <c r="I98" s="157"/>
      <c r="J98" s="158">
        <f>'zał.nr8'!J91</f>
        <v>135000</v>
      </c>
    </row>
    <row r="99" spans="1:10" s="153" customFormat="1" ht="22.5" customHeight="1">
      <c r="A99" s="148" t="s">
        <v>524</v>
      </c>
      <c r="B99" s="149"/>
      <c r="C99" s="162" t="s">
        <v>525</v>
      </c>
      <c r="D99" s="151">
        <f>SUM(D100,D101,D102,D103,D104,D109,D110,D112,D113)+D111</f>
        <v>5558087</v>
      </c>
      <c r="E99" s="151">
        <f>SUM(E100,E101,E102,E103,E104,E109,E110,E112,E113)+E111</f>
        <v>5548087</v>
      </c>
      <c r="F99" s="151">
        <f>SUM(F100,F101,F102,F103,F104,F109,F110,F112,F113)+F111</f>
        <v>1352299</v>
      </c>
      <c r="G99" s="151"/>
      <c r="H99" s="151"/>
      <c r="I99" s="151"/>
      <c r="J99" s="152">
        <f>SUM(J112)</f>
        <v>10000</v>
      </c>
    </row>
    <row r="100" spans="1:10" ht="19.5" customHeight="1">
      <c r="A100" s="154"/>
      <c r="B100" s="159" t="s">
        <v>533</v>
      </c>
      <c r="C100" s="161" t="s">
        <v>138</v>
      </c>
      <c r="D100" s="157">
        <f>'zał.nr8'!D93</f>
        <v>168000</v>
      </c>
      <c r="E100" s="157">
        <f>'zał.nr8'!E93</f>
        <v>168000</v>
      </c>
      <c r="F100" s="157"/>
      <c r="G100" s="157"/>
      <c r="H100" s="157"/>
      <c r="I100" s="157"/>
      <c r="J100" s="158"/>
    </row>
    <row r="101" spans="1:10" ht="19.5" customHeight="1">
      <c r="A101" s="154"/>
      <c r="B101" s="159" t="s">
        <v>526</v>
      </c>
      <c r="C101" s="161" t="s">
        <v>420</v>
      </c>
      <c r="D101" s="157">
        <f>'zał.nr10'!D35</f>
        <v>102000</v>
      </c>
      <c r="E101" s="157">
        <f>'zał.nr10'!E35</f>
        <v>102000</v>
      </c>
      <c r="F101" s="157"/>
      <c r="G101" s="157"/>
      <c r="H101" s="157"/>
      <c r="I101" s="157"/>
      <c r="J101" s="158"/>
    </row>
    <row r="102" spans="1:10" ht="19.5" customHeight="1">
      <c r="A102" s="154"/>
      <c r="B102" s="159" t="s">
        <v>534</v>
      </c>
      <c r="C102" s="161" t="s">
        <v>139</v>
      </c>
      <c r="D102" s="157">
        <f>'zał.nr8'!D94</f>
        <v>921930</v>
      </c>
      <c r="E102" s="157">
        <f>'zał.nr8'!E94</f>
        <v>921930</v>
      </c>
      <c r="F102" s="157">
        <f>'zał.nr8'!F94</f>
        <v>8350</v>
      </c>
      <c r="G102" s="157"/>
      <c r="H102" s="157"/>
      <c r="I102" s="157"/>
      <c r="J102" s="158"/>
    </row>
    <row r="103" spans="1:10" ht="43.5" customHeight="1">
      <c r="A103" s="154"/>
      <c r="B103" s="168" t="s">
        <v>548</v>
      </c>
      <c r="C103" s="156" t="s">
        <v>316</v>
      </c>
      <c r="D103" s="157">
        <f>'zał.nr10'!D40</f>
        <v>61000</v>
      </c>
      <c r="E103" s="157">
        <f>'zał.nr10'!E40</f>
        <v>61000</v>
      </c>
      <c r="F103" s="157"/>
      <c r="G103" s="157"/>
      <c r="H103" s="157"/>
      <c r="I103" s="157"/>
      <c r="J103" s="158"/>
    </row>
    <row r="104" spans="1:10" ht="32.25" customHeight="1">
      <c r="A104" s="154"/>
      <c r="B104" s="168" t="s">
        <v>528</v>
      </c>
      <c r="C104" s="156" t="s">
        <v>268</v>
      </c>
      <c r="D104" s="157">
        <f>'zał.nr8'!D95+'zał.nr10'!D41</f>
        <v>1813000</v>
      </c>
      <c r="E104" s="157">
        <f>'zał.nr8'!E95+'zał.nr10'!E41</f>
        <v>1813000</v>
      </c>
      <c r="F104" s="157"/>
      <c r="G104" s="157"/>
      <c r="H104" s="157"/>
      <c r="I104" s="157"/>
      <c r="J104" s="158"/>
    </row>
    <row r="105" spans="1:10" ht="3.75" customHeight="1" thickBot="1">
      <c r="A105" s="333"/>
      <c r="B105" s="343"/>
      <c r="C105" s="344"/>
      <c r="D105" s="345"/>
      <c r="E105" s="345"/>
      <c r="F105" s="345"/>
      <c r="G105" s="345"/>
      <c r="H105" s="345"/>
      <c r="I105" s="345"/>
      <c r="J105" s="346"/>
    </row>
    <row r="106" spans="1:10" s="167" customFormat="1" ht="3" customHeight="1">
      <c r="A106" s="164"/>
      <c r="B106" s="331"/>
      <c r="C106" s="332"/>
      <c r="D106" s="166"/>
      <c r="E106" s="166"/>
      <c r="F106" s="166"/>
      <c r="G106" s="166"/>
      <c r="H106" s="166"/>
      <c r="I106" s="166"/>
      <c r="J106" s="166"/>
    </row>
    <row r="107" spans="1:10" s="167" customFormat="1" ht="6.75" customHeight="1" thickBot="1">
      <c r="A107" s="164"/>
      <c r="B107" s="331"/>
      <c r="C107" s="332"/>
      <c r="D107" s="166"/>
      <c r="E107" s="166"/>
      <c r="F107" s="166"/>
      <c r="G107" s="166"/>
      <c r="H107" s="166"/>
      <c r="I107" s="166"/>
      <c r="J107" s="166"/>
    </row>
    <row r="108" spans="1:10" s="147" customFormat="1" ht="11.25" thickBot="1">
      <c r="A108" s="414">
        <v>1</v>
      </c>
      <c r="B108" s="339">
        <v>2</v>
      </c>
      <c r="C108" s="339">
        <v>3</v>
      </c>
      <c r="D108" s="340">
        <v>4</v>
      </c>
      <c r="E108" s="340">
        <v>5</v>
      </c>
      <c r="F108" s="340">
        <v>6</v>
      </c>
      <c r="G108" s="340">
        <v>7</v>
      </c>
      <c r="H108" s="340">
        <v>8</v>
      </c>
      <c r="I108" s="340">
        <v>9</v>
      </c>
      <c r="J108" s="341">
        <v>10</v>
      </c>
    </row>
    <row r="109" spans="1:10" ht="19.5" customHeight="1">
      <c r="A109" s="179"/>
      <c r="B109" s="159" t="s">
        <v>552</v>
      </c>
      <c r="C109" s="161" t="s">
        <v>107</v>
      </c>
      <c r="D109" s="157">
        <f>'zał.nr8'!D96</f>
        <v>750000</v>
      </c>
      <c r="E109" s="157">
        <f>'zał.nr8'!E96</f>
        <v>750000</v>
      </c>
      <c r="F109" s="157"/>
      <c r="G109" s="157"/>
      <c r="H109" s="157"/>
      <c r="I109" s="157"/>
      <c r="J109" s="158"/>
    </row>
    <row r="110" spans="1:10" ht="32.25" customHeight="1">
      <c r="A110" s="179"/>
      <c r="B110" s="142" t="s">
        <v>529</v>
      </c>
      <c r="C110" s="160" t="s">
        <v>152</v>
      </c>
      <c r="D110" s="157">
        <f>'zał.nr10'!D42</f>
        <v>140000</v>
      </c>
      <c r="E110" s="157">
        <f>'zał.nr10'!E42</f>
        <v>140000</v>
      </c>
      <c r="F110" s="157"/>
      <c r="G110" s="157"/>
      <c r="H110" s="157"/>
      <c r="I110" s="157"/>
      <c r="J110" s="158"/>
    </row>
    <row r="111" spans="1:10" ht="19.5" customHeight="1">
      <c r="A111" s="179"/>
      <c r="B111" s="159" t="s">
        <v>587</v>
      </c>
      <c r="C111" s="161" t="s">
        <v>669</v>
      </c>
      <c r="D111" s="157">
        <f>'zał.nr8'!D97</f>
        <v>102514</v>
      </c>
      <c r="E111" s="157">
        <f>'zał.nr8'!E97</f>
        <v>102514</v>
      </c>
      <c r="F111" s="157">
        <f>'zał.nr8'!F97</f>
        <v>86255</v>
      </c>
      <c r="G111" s="157"/>
      <c r="H111" s="157"/>
      <c r="I111" s="157"/>
      <c r="J111" s="158"/>
    </row>
    <row r="112" spans="1:10" ht="19.5" customHeight="1">
      <c r="A112" s="179"/>
      <c r="B112" s="159" t="s">
        <v>530</v>
      </c>
      <c r="C112" s="156" t="s">
        <v>196</v>
      </c>
      <c r="D112" s="157">
        <f>'zał.nr8'!D98+'zał.nr10'!D43</f>
        <v>1001000</v>
      </c>
      <c r="E112" s="157">
        <v>991000</v>
      </c>
      <c r="F112" s="157">
        <f>'zał.nr8'!F98+'zał.nr10'!F43</f>
        <v>794913</v>
      </c>
      <c r="G112" s="157"/>
      <c r="H112" s="157"/>
      <c r="I112" s="157"/>
      <c r="J112" s="158">
        <v>10000</v>
      </c>
    </row>
    <row r="113" spans="1:10" ht="34.5" customHeight="1">
      <c r="A113" s="179"/>
      <c r="B113" s="142" t="s">
        <v>531</v>
      </c>
      <c r="C113" s="156" t="s">
        <v>206</v>
      </c>
      <c r="D113" s="157">
        <f>'zał.nr8'!D99+'zał.nr10'!D44</f>
        <v>498643</v>
      </c>
      <c r="E113" s="157">
        <f>'zał.nr8'!E99+'zał.nr10'!E44</f>
        <v>498643</v>
      </c>
      <c r="F113" s="157">
        <f>'zał.nr8'!F99+'zał.nr10'!F44</f>
        <v>462781</v>
      </c>
      <c r="G113" s="157"/>
      <c r="H113" s="157"/>
      <c r="I113" s="157"/>
      <c r="J113" s="158"/>
    </row>
    <row r="114" spans="1:10" s="294" customFormat="1" ht="34.5" customHeight="1">
      <c r="A114" s="415" t="s">
        <v>105</v>
      </c>
      <c r="B114" s="291"/>
      <c r="C114" s="296" t="s">
        <v>532</v>
      </c>
      <c r="D114" s="293">
        <f>D115+D117+D118+D116</f>
        <v>1286480</v>
      </c>
      <c r="E114" s="293">
        <f>E115+E117+E118+E116</f>
        <v>1286480</v>
      </c>
      <c r="F114" s="293">
        <f>F115+F117+F118+F116</f>
        <v>675793</v>
      </c>
      <c r="G114" s="293">
        <f>G115+G117+G118+G116</f>
        <v>287000</v>
      </c>
      <c r="H114" s="293"/>
      <c r="I114" s="293"/>
      <c r="J114" s="342"/>
    </row>
    <row r="115" spans="1:10" ht="18" customHeight="1">
      <c r="A115" s="415"/>
      <c r="B115" s="159" t="s">
        <v>106</v>
      </c>
      <c r="C115" s="161" t="s">
        <v>220</v>
      </c>
      <c r="D115" s="157">
        <f>E115+J115</f>
        <v>354480</v>
      </c>
      <c r="E115" s="157">
        <f>'zał.nr8'!E101</f>
        <v>354480</v>
      </c>
      <c r="F115" s="157">
        <f>'zał.nr8'!F101</f>
        <v>310180</v>
      </c>
      <c r="G115" s="157"/>
      <c r="H115" s="157"/>
      <c r="I115" s="157"/>
      <c r="J115" s="158"/>
    </row>
    <row r="116" spans="1:10" ht="31.5" customHeight="1">
      <c r="A116" s="415"/>
      <c r="B116" s="168" t="s">
        <v>644</v>
      </c>
      <c r="C116" s="160" t="s">
        <v>642</v>
      </c>
      <c r="D116" s="157">
        <f>'zał.nr10'!D46</f>
        <v>37000</v>
      </c>
      <c r="E116" s="157">
        <f>'zał.nr10'!E46</f>
        <v>37000</v>
      </c>
      <c r="F116" s="157"/>
      <c r="G116" s="157">
        <f>'zał.nr10'!G46</f>
        <v>37000</v>
      </c>
      <c r="H116" s="157"/>
      <c r="I116" s="157"/>
      <c r="J116" s="158"/>
    </row>
    <row r="117" spans="1:10" ht="19.5" customHeight="1">
      <c r="A117" s="179"/>
      <c r="B117" s="159" t="s">
        <v>140</v>
      </c>
      <c r="C117" s="161" t="s">
        <v>197</v>
      </c>
      <c r="D117" s="157">
        <f>E117+J117</f>
        <v>495000</v>
      </c>
      <c r="E117" s="157">
        <f>'zał.nr8'!E102</f>
        <v>495000</v>
      </c>
      <c r="F117" s="157">
        <f>'zał.nr8'!F102</f>
        <v>365613</v>
      </c>
      <c r="G117" s="157"/>
      <c r="H117" s="157"/>
      <c r="I117" s="157"/>
      <c r="J117" s="158"/>
    </row>
    <row r="118" spans="1:10" ht="19.5" customHeight="1">
      <c r="A118" s="179"/>
      <c r="B118" s="159" t="s">
        <v>108</v>
      </c>
      <c r="C118" s="161" t="s">
        <v>51</v>
      </c>
      <c r="D118" s="157">
        <f>E118+J118</f>
        <v>400000</v>
      </c>
      <c r="E118" s="157">
        <f>'zał.nr8'!E103</f>
        <v>400000</v>
      </c>
      <c r="F118" s="157"/>
      <c r="G118" s="157">
        <f>'zał.nr8'!G103</f>
        <v>250000</v>
      </c>
      <c r="H118" s="157"/>
      <c r="I118" s="157"/>
      <c r="J118" s="158"/>
    </row>
    <row r="119" spans="1:10" s="153" customFormat="1" ht="32.25" customHeight="1">
      <c r="A119" s="416" t="s">
        <v>109</v>
      </c>
      <c r="B119" s="149"/>
      <c r="C119" s="150" t="s">
        <v>110</v>
      </c>
      <c r="D119" s="151">
        <f>SUM(D120,D121,D122,D123,D124,D125,D126)+D128+D127</f>
        <v>5850958</v>
      </c>
      <c r="E119" s="151">
        <f>SUM(E120,E121,E122,E123,E124,E125,E126)+E128+E127</f>
        <v>5850958</v>
      </c>
      <c r="F119" s="151">
        <f>SUM(F120,F121,F122,F123,F124,F125,F126)+F128+F127</f>
        <v>4125019</v>
      </c>
      <c r="G119" s="151">
        <f>SUM(G120,G121,G122,G123,G124,G125,G126)+G128+G127</f>
        <v>600000</v>
      </c>
      <c r="H119" s="151"/>
      <c r="I119" s="151"/>
      <c r="J119" s="152"/>
    </row>
    <row r="120" spans="1:10" ht="19.5" customHeight="1">
      <c r="A120" s="417"/>
      <c r="B120" s="159" t="s">
        <v>112</v>
      </c>
      <c r="C120" s="156" t="s">
        <v>207</v>
      </c>
      <c r="D120" s="157">
        <f>'zał.nr8'!D105</f>
        <v>1005366</v>
      </c>
      <c r="E120" s="157">
        <f>'zał.nr8'!E105</f>
        <v>1005366</v>
      </c>
      <c r="F120" s="157">
        <f>'zał.nr8'!F105</f>
        <v>895828</v>
      </c>
      <c r="G120" s="157"/>
      <c r="H120" s="157"/>
      <c r="I120" s="157"/>
      <c r="J120" s="158"/>
    </row>
    <row r="121" spans="1:10" ht="19.5" customHeight="1">
      <c r="A121" s="179"/>
      <c r="B121" s="159" t="s">
        <v>111</v>
      </c>
      <c r="C121" s="156" t="s">
        <v>305</v>
      </c>
      <c r="D121" s="157">
        <f>'zał.nr8'!D110</f>
        <v>2655801</v>
      </c>
      <c r="E121" s="157">
        <f>'zał.nr8'!E110</f>
        <v>2655801</v>
      </c>
      <c r="F121" s="157">
        <f>'zał.nr8'!F110</f>
        <v>1605674</v>
      </c>
      <c r="G121" s="157">
        <f>'zał.nr8'!G110</f>
        <v>600000</v>
      </c>
      <c r="H121" s="157"/>
      <c r="I121" s="157"/>
      <c r="J121" s="158"/>
    </row>
    <row r="122" spans="1:10" ht="34.5" customHeight="1">
      <c r="A122" s="179"/>
      <c r="B122" s="168" t="s">
        <v>317</v>
      </c>
      <c r="C122" s="156" t="s">
        <v>637</v>
      </c>
      <c r="D122" s="157">
        <f>'zał.nr8'!D111</f>
        <v>709361</v>
      </c>
      <c r="E122" s="157">
        <f>'zał.nr8'!E111</f>
        <v>709361</v>
      </c>
      <c r="F122" s="157">
        <f>'zał.nr8'!F111</f>
        <v>658860</v>
      </c>
      <c r="G122" s="157"/>
      <c r="H122" s="157"/>
      <c r="I122" s="157"/>
      <c r="J122" s="158"/>
    </row>
    <row r="123" spans="1:10" ht="19.5" customHeight="1">
      <c r="A123" s="179"/>
      <c r="B123" s="159" t="s">
        <v>113</v>
      </c>
      <c r="C123" s="161" t="s">
        <v>114</v>
      </c>
      <c r="D123" s="157">
        <f>'zał.nr8'!D112</f>
        <v>541907</v>
      </c>
      <c r="E123" s="157">
        <f>'zał.nr8'!E112</f>
        <v>541907</v>
      </c>
      <c r="F123" s="157">
        <f>'zał.nr8'!F112</f>
        <v>383599</v>
      </c>
      <c r="G123" s="157"/>
      <c r="H123" s="157"/>
      <c r="I123" s="157"/>
      <c r="J123" s="158"/>
    </row>
    <row r="124" spans="1:10" ht="19.5" customHeight="1">
      <c r="A124" s="179"/>
      <c r="B124" s="159" t="s">
        <v>115</v>
      </c>
      <c r="C124" s="161" t="s">
        <v>318</v>
      </c>
      <c r="D124" s="157">
        <f>'zał.nr8'!D113</f>
        <v>570505</v>
      </c>
      <c r="E124" s="157">
        <f>'zał.nr8'!E113</f>
        <v>570505</v>
      </c>
      <c r="F124" s="157">
        <f>'zał.nr8'!F113</f>
        <v>400746</v>
      </c>
      <c r="G124" s="157"/>
      <c r="H124" s="157"/>
      <c r="I124" s="157"/>
      <c r="J124" s="158"/>
    </row>
    <row r="125" spans="1:10" ht="19.5" customHeight="1">
      <c r="A125" s="179"/>
      <c r="B125" s="159" t="s">
        <v>116</v>
      </c>
      <c r="C125" s="161" t="s">
        <v>117</v>
      </c>
      <c r="D125" s="157">
        <f>'zał.nr8'!D114</f>
        <v>125000</v>
      </c>
      <c r="E125" s="157">
        <f>'zał.nr8'!E114</f>
        <v>125000</v>
      </c>
      <c r="F125" s="157"/>
      <c r="G125" s="157"/>
      <c r="H125" s="157"/>
      <c r="I125" s="157"/>
      <c r="J125" s="158"/>
    </row>
    <row r="126" spans="1:10" ht="19.5" customHeight="1">
      <c r="A126" s="179"/>
      <c r="B126" s="159" t="s">
        <v>118</v>
      </c>
      <c r="C126" s="161" t="s">
        <v>208</v>
      </c>
      <c r="D126" s="157">
        <f>'zał.nr8'!D115</f>
        <v>160000</v>
      </c>
      <c r="E126" s="157">
        <f>'zał.nr8'!E115</f>
        <v>160000</v>
      </c>
      <c r="F126" s="157">
        <f>'zał.nr8'!F115</f>
        <v>148128</v>
      </c>
      <c r="G126" s="157"/>
      <c r="H126" s="157"/>
      <c r="I126" s="157"/>
      <c r="J126" s="158"/>
    </row>
    <row r="127" spans="1:10" ht="19.5" customHeight="1">
      <c r="A127" s="179"/>
      <c r="B127" s="159" t="s">
        <v>464</v>
      </c>
      <c r="C127" s="161" t="s">
        <v>419</v>
      </c>
      <c r="D127" s="157">
        <f>E127</f>
        <v>18720</v>
      </c>
      <c r="E127" s="157">
        <f>'zał.nr8'!E116</f>
        <v>18720</v>
      </c>
      <c r="F127" s="157"/>
      <c r="G127" s="157"/>
      <c r="H127" s="157"/>
      <c r="I127" s="157"/>
      <c r="J127" s="158"/>
    </row>
    <row r="128" spans="1:10" ht="19.5" customHeight="1">
      <c r="A128" s="179"/>
      <c r="B128" s="159" t="s">
        <v>303</v>
      </c>
      <c r="C128" s="161" t="s">
        <v>51</v>
      </c>
      <c r="D128" s="157">
        <f>'zał.nr8'!D117</f>
        <v>64298</v>
      </c>
      <c r="E128" s="157">
        <f>'zał.nr8'!E117</f>
        <v>64298</v>
      </c>
      <c r="F128" s="157">
        <f>'zał.nr8'!F117</f>
        <v>32184</v>
      </c>
      <c r="G128" s="157"/>
      <c r="H128" s="157"/>
      <c r="I128" s="157"/>
      <c r="J128" s="158"/>
    </row>
    <row r="129" spans="1:10" s="153" customFormat="1" ht="32.25" customHeight="1">
      <c r="A129" s="416" t="s">
        <v>119</v>
      </c>
      <c r="B129" s="149"/>
      <c r="C129" s="150" t="s">
        <v>120</v>
      </c>
      <c r="D129" s="151">
        <f>SUM(D130,D131,D133,D134,D136)+D135+D132</f>
        <v>4283660</v>
      </c>
      <c r="E129" s="151">
        <f>SUM(E130,E131,E133,E134,E136)+E135+E132</f>
        <v>3137660</v>
      </c>
      <c r="F129" s="151"/>
      <c r="G129" s="151"/>
      <c r="H129" s="151"/>
      <c r="I129" s="151"/>
      <c r="J129" s="152">
        <f>SUM(J130,J131,J133,J134,J136)+J135+J132</f>
        <v>1146000</v>
      </c>
    </row>
    <row r="130" spans="1:10" ht="19.5" customHeight="1">
      <c r="A130" s="179"/>
      <c r="B130" s="159" t="s">
        <v>121</v>
      </c>
      <c r="C130" s="161" t="s">
        <v>319</v>
      </c>
      <c r="D130" s="157">
        <f>'zał.nr8'!D119</f>
        <v>1416800</v>
      </c>
      <c r="E130" s="157">
        <f>'zał.nr8'!E119</f>
        <v>1371800</v>
      </c>
      <c r="F130" s="157"/>
      <c r="G130" s="157"/>
      <c r="H130" s="157"/>
      <c r="I130" s="157"/>
      <c r="J130" s="158">
        <f>'zał.nr8'!J119</f>
        <v>45000</v>
      </c>
    </row>
    <row r="131" spans="1:10" ht="19.5" customHeight="1">
      <c r="A131" s="179"/>
      <c r="B131" s="159" t="s">
        <v>122</v>
      </c>
      <c r="C131" s="161" t="s">
        <v>320</v>
      </c>
      <c r="D131" s="157">
        <f>'zał.nr8'!D120</f>
        <v>880000</v>
      </c>
      <c r="E131" s="157">
        <f>'zał.nr8'!E120</f>
        <v>870000</v>
      </c>
      <c r="F131" s="157"/>
      <c r="G131" s="157"/>
      <c r="H131" s="157"/>
      <c r="I131" s="157"/>
      <c r="J131" s="158">
        <f>'zał.nr8'!J120</f>
        <v>10000</v>
      </c>
    </row>
    <row r="132" spans="1:10" ht="19.5" customHeight="1">
      <c r="A132" s="179"/>
      <c r="B132" s="159" t="s">
        <v>570</v>
      </c>
      <c r="C132" s="161" t="s">
        <v>571</v>
      </c>
      <c r="D132" s="157">
        <f>'zał.nr8'!D121</f>
        <v>3000</v>
      </c>
      <c r="E132" s="157">
        <f>'zał.nr8'!E121</f>
        <v>3000</v>
      </c>
      <c r="F132" s="157"/>
      <c r="G132" s="157"/>
      <c r="H132" s="157"/>
      <c r="I132" s="157"/>
      <c r="J132" s="158"/>
    </row>
    <row r="133" spans="1:10" ht="19.5" customHeight="1">
      <c r="A133" s="179"/>
      <c r="B133" s="159" t="s">
        <v>123</v>
      </c>
      <c r="C133" s="161" t="s">
        <v>209</v>
      </c>
      <c r="D133" s="157">
        <f>'zał.nr8'!D122</f>
        <v>573340</v>
      </c>
      <c r="E133" s="157">
        <f>'zał.nr8'!E122</f>
        <v>73340</v>
      </c>
      <c r="F133" s="157"/>
      <c r="G133" s="157"/>
      <c r="H133" s="157"/>
      <c r="I133" s="157"/>
      <c r="J133" s="158">
        <f>'zał.nr8'!J122</f>
        <v>500000</v>
      </c>
    </row>
    <row r="134" spans="1:10" ht="19.5" customHeight="1">
      <c r="A134" s="179"/>
      <c r="B134" s="159" t="s">
        <v>124</v>
      </c>
      <c r="C134" s="161" t="s">
        <v>155</v>
      </c>
      <c r="D134" s="157">
        <f>'zał.nr8'!D123</f>
        <v>1228520</v>
      </c>
      <c r="E134" s="157">
        <f>'zał.nr8'!E123</f>
        <v>787520</v>
      </c>
      <c r="F134" s="157"/>
      <c r="G134" s="157"/>
      <c r="H134" s="157"/>
      <c r="I134" s="157"/>
      <c r="J134" s="158">
        <f>'zał.nr8'!J123</f>
        <v>441000</v>
      </c>
    </row>
    <row r="135" spans="1:10" ht="31.5" customHeight="1">
      <c r="A135" s="179"/>
      <c r="B135" s="168" t="s">
        <v>566</v>
      </c>
      <c r="C135" s="297" t="s">
        <v>584</v>
      </c>
      <c r="D135" s="157">
        <f>'zał.nr8'!D124</f>
        <v>12000</v>
      </c>
      <c r="E135" s="157">
        <f>'zał.nr8'!E124</f>
        <v>12000</v>
      </c>
      <c r="F135" s="157"/>
      <c r="G135" s="157"/>
      <c r="H135" s="157"/>
      <c r="I135" s="157"/>
      <c r="J135" s="158"/>
    </row>
    <row r="136" spans="1:10" ht="19.5" customHeight="1">
      <c r="A136" s="179"/>
      <c r="B136" s="159" t="s">
        <v>125</v>
      </c>
      <c r="C136" s="161" t="s">
        <v>51</v>
      </c>
      <c r="D136" s="157">
        <f>'zał.nr8'!D125</f>
        <v>170000</v>
      </c>
      <c r="E136" s="157">
        <f>'zał.nr8'!E125</f>
        <v>20000</v>
      </c>
      <c r="F136" s="157"/>
      <c r="G136" s="157"/>
      <c r="H136" s="157"/>
      <c r="I136" s="157"/>
      <c r="J136" s="158">
        <f>'zał.nr8'!J125</f>
        <v>150000</v>
      </c>
    </row>
    <row r="137" spans="1:10" ht="30" customHeight="1" thickBot="1">
      <c r="A137" s="418"/>
      <c r="B137" s="347"/>
      <c r="C137" s="348"/>
      <c r="D137" s="345"/>
      <c r="E137" s="345"/>
      <c r="F137" s="345"/>
      <c r="G137" s="345"/>
      <c r="H137" s="345"/>
      <c r="I137" s="345"/>
      <c r="J137" s="346"/>
    </row>
    <row r="138" spans="1:10" s="167" customFormat="1" ht="8.25" customHeight="1">
      <c r="A138" s="164"/>
      <c r="B138" s="164"/>
      <c r="C138" s="165"/>
      <c r="D138" s="166"/>
      <c r="E138" s="166"/>
      <c r="F138" s="166"/>
      <c r="G138" s="166"/>
      <c r="H138" s="166"/>
      <c r="I138" s="166"/>
      <c r="J138" s="166"/>
    </row>
    <row r="139" spans="1:10" s="167" customFormat="1" ht="6" customHeight="1" thickBot="1">
      <c r="A139" s="164"/>
      <c r="B139" s="164"/>
      <c r="C139" s="165"/>
      <c r="D139" s="166"/>
      <c r="E139" s="166"/>
      <c r="F139" s="166"/>
      <c r="G139" s="166"/>
      <c r="H139" s="166"/>
      <c r="I139" s="166"/>
      <c r="J139" s="166"/>
    </row>
    <row r="140" spans="1:10" s="147" customFormat="1" ht="11.25" thickBot="1">
      <c r="A140" s="338">
        <v>1</v>
      </c>
      <c r="B140" s="339">
        <v>2</v>
      </c>
      <c r="C140" s="339">
        <v>3</v>
      </c>
      <c r="D140" s="340">
        <v>4</v>
      </c>
      <c r="E140" s="340">
        <v>5</v>
      </c>
      <c r="F140" s="340">
        <v>6</v>
      </c>
      <c r="G140" s="340">
        <v>7</v>
      </c>
      <c r="H140" s="340">
        <v>8</v>
      </c>
      <c r="I140" s="340">
        <v>9</v>
      </c>
      <c r="J140" s="341">
        <v>10</v>
      </c>
    </row>
    <row r="141" spans="1:10" s="153" customFormat="1" ht="32.25" customHeight="1">
      <c r="A141" s="172" t="s">
        <v>126</v>
      </c>
      <c r="B141" s="149"/>
      <c r="C141" s="150" t="s">
        <v>127</v>
      </c>
      <c r="D141" s="151">
        <f>SUM(D142,D143,D144,D145)</f>
        <v>3236840</v>
      </c>
      <c r="E141" s="151">
        <f aca="true" t="shared" si="7" ref="E141:J141">SUM(E142,E143,E144,E145)</f>
        <v>2806840</v>
      </c>
      <c r="F141" s="151"/>
      <c r="G141" s="151">
        <f t="shared" si="7"/>
        <v>2106840</v>
      </c>
      <c r="H141" s="151"/>
      <c r="I141" s="151"/>
      <c r="J141" s="152">
        <f t="shared" si="7"/>
        <v>430000</v>
      </c>
    </row>
    <row r="142" spans="1:10" ht="36" customHeight="1">
      <c r="A142" s="154"/>
      <c r="B142" s="142" t="s">
        <v>128</v>
      </c>
      <c r="C142" s="156" t="s">
        <v>210</v>
      </c>
      <c r="D142" s="157">
        <f>'zał.nr8'!D127</f>
        <v>1351640</v>
      </c>
      <c r="E142" s="157">
        <f>'zał.nr8'!E127</f>
        <v>1051640</v>
      </c>
      <c r="F142" s="157"/>
      <c r="G142" s="157">
        <f>'zał.nr8'!G127</f>
        <v>1051640</v>
      </c>
      <c r="H142" s="157"/>
      <c r="I142" s="157"/>
      <c r="J142" s="158">
        <f>'zał.nr8'!J127</f>
        <v>300000</v>
      </c>
    </row>
    <row r="143" spans="1:10" ht="23.25" customHeight="1">
      <c r="A143" s="154"/>
      <c r="B143" s="159" t="s">
        <v>131</v>
      </c>
      <c r="C143" s="161" t="s">
        <v>321</v>
      </c>
      <c r="D143" s="157">
        <f>'zał.nr8'!D128</f>
        <v>900000</v>
      </c>
      <c r="E143" s="157">
        <f>'zał.nr8'!E128</f>
        <v>770000</v>
      </c>
      <c r="F143" s="157"/>
      <c r="G143" s="157">
        <f>'zał.nr8'!G128</f>
        <v>770000</v>
      </c>
      <c r="H143" s="157"/>
      <c r="I143" s="157"/>
      <c r="J143" s="158">
        <f>'zał.nr8'!J128</f>
        <v>130000</v>
      </c>
    </row>
    <row r="144" spans="1:10" ht="19.5" customHeight="1">
      <c r="A144" s="154"/>
      <c r="B144" s="159" t="s">
        <v>129</v>
      </c>
      <c r="C144" s="161" t="s">
        <v>322</v>
      </c>
      <c r="D144" s="157">
        <f>'zał.nr8'!D129</f>
        <v>275000</v>
      </c>
      <c r="E144" s="157">
        <f>'zał.nr8'!E129</f>
        <v>275000</v>
      </c>
      <c r="F144" s="157"/>
      <c r="G144" s="157">
        <f>'zał.nr8'!G129</f>
        <v>275000</v>
      </c>
      <c r="H144" s="157"/>
      <c r="I144" s="157"/>
      <c r="J144" s="158"/>
    </row>
    <row r="145" spans="1:10" ht="19.5" customHeight="1">
      <c r="A145" s="154"/>
      <c r="B145" s="159" t="s">
        <v>133</v>
      </c>
      <c r="C145" s="161" t="s">
        <v>51</v>
      </c>
      <c r="D145" s="157">
        <f>'zał.nr8'!D130</f>
        <v>710200</v>
      </c>
      <c r="E145" s="157">
        <f>'zał.nr8'!E130</f>
        <v>710200</v>
      </c>
      <c r="F145" s="157"/>
      <c r="G145" s="157">
        <f>'zał.nr8'!G130</f>
        <v>10200</v>
      </c>
      <c r="H145" s="157"/>
      <c r="I145" s="157"/>
      <c r="J145" s="158"/>
    </row>
    <row r="146" spans="1:10" s="153" customFormat="1" ht="22.5" customHeight="1">
      <c r="A146" s="148" t="s">
        <v>134</v>
      </c>
      <c r="B146" s="149"/>
      <c r="C146" s="162" t="s">
        <v>135</v>
      </c>
      <c r="D146" s="151">
        <f>SUM(D147,D148)</f>
        <v>4784583</v>
      </c>
      <c r="E146" s="151">
        <f aca="true" t="shared" si="8" ref="E146:J146">SUM(E147,E148)</f>
        <v>1603000</v>
      </c>
      <c r="F146" s="151"/>
      <c r="G146" s="151">
        <f t="shared" si="8"/>
        <v>1243000</v>
      </c>
      <c r="H146" s="151"/>
      <c r="I146" s="151"/>
      <c r="J146" s="152">
        <f t="shared" si="8"/>
        <v>3181583</v>
      </c>
    </row>
    <row r="147" spans="1:10" ht="19.5" customHeight="1">
      <c r="A147" s="154"/>
      <c r="B147" s="159" t="s">
        <v>225</v>
      </c>
      <c r="C147" s="161" t="s">
        <v>226</v>
      </c>
      <c r="D147" s="157">
        <f>'zał.nr8'!D132</f>
        <v>3181583</v>
      </c>
      <c r="E147" s="157"/>
      <c r="F147" s="157"/>
      <c r="G147" s="157"/>
      <c r="H147" s="157"/>
      <c r="I147" s="157"/>
      <c r="J147" s="158">
        <f>'zał.nr8'!J132</f>
        <v>3181583</v>
      </c>
    </row>
    <row r="148" spans="1:10" ht="33.75" customHeight="1">
      <c r="A148" s="154"/>
      <c r="B148" s="142" t="s">
        <v>136</v>
      </c>
      <c r="C148" s="156" t="s">
        <v>137</v>
      </c>
      <c r="D148" s="157">
        <f>'zał.nr8'!D133</f>
        <v>1603000</v>
      </c>
      <c r="E148" s="157">
        <f>'zał.nr8'!E133</f>
        <v>1603000</v>
      </c>
      <c r="F148" s="157"/>
      <c r="G148" s="157">
        <f>'zał.nr8'!G133</f>
        <v>1243000</v>
      </c>
      <c r="H148" s="157"/>
      <c r="I148" s="157"/>
      <c r="J148" s="158"/>
    </row>
    <row r="149" spans="1:10" ht="17.25" customHeight="1" thickBot="1">
      <c r="A149" s="154"/>
      <c r="B149" s="142"/>
      <c r="C149" s="161"/>
      <c r="D149" s="173"/>
      <c r="E149" s="173"/>
      <c r="F149" s="173"/>
      <c r="G149" s="173"/>
      <c r="H149" s="173"/>
      <c r="I149" s="157"/>
      <c r="J149" s="158"/>
    </row>
    <row r="150" spans="1:10" s="176" customFormat="1" ht="26.25" customHeight="1" thickBot="1">
      <c r="A150" s="521" t="s">
        <v>156</v>
      </c>
      <c r="B150" s="522"/>
      <c r="C150" s="543"/>
      <c r="D150" s="174">
        <f aca="true" t="shared" si="9" ref="D150:J150">SUM(D146,D141,D129,D119,D99,D89,D76,D74,D68,D59,D50,D44,D35,D33,D28,D26,D21,D17)+D57+D24+D66+D114</f>
        <v>115356253</v>
      </c>
      <c r="E150" s="174">
        <f t="shared" si="9"/>
        <v>100072070</v>
      </c>
      <c r="F150" s="174">
        <f t="shared" si="9"/>
        <v>46868981</v>
      </c>
      <c r="G150" s="174">
        <f t="shared" si="9"/>
        <v>13234626</v>
      </c>
      <c r="H150" s="174">
        <f t="shared" si="9"/>
        <v>1070000</v>
      </c>
      <c r="I150" s="174">
        <f t="shared" si="9"/>
        <v>0</v>
      </c>
      <c r="J150" s="175">
        <f t="shared" si="9"/>
        <v>15284183</v>
      </c>
    </row>
    <row r="151" spans="1:10" ht="19.5" customHeight="1">
      <c r="A151" s="164"/>
      <c r="B151" s="164"/>
      <c r="C151" s="165"/>
      <c r="D151" s="166">
        <f>'zał.nr8'!D135+'zał.nr10'!D48+'zał. nr11'!D21</f>
        <v>115356253</v>
      </c>
      <c r="E151" s="166">
        <f>'zał.nr8'!E135+'zał.nr10'!E48+'zał. nr11'!E21</f>
        <v>100072070</v>
      </c>
      <c r="F151" s="166">
        <f>'zał.nr8'!F135+'zał.nr10'!F48+'zał. nr11'!F21</f>
        <v>46868981</v>
      </c>
      <c r="G151" s="166">
        <f>'zał.nr8'!G135+'zał.nr10'!G48+'zał. nr11'!G21</f>
        <v>13234626</v>
      </c>
      <c r="H151" s="166">
        <f>'zał.nr8'!H135+'zał.nr10'!H48+'zał. nr11'!H21</f>
        <v>1070000</v>
      </c>
      <c r="I151" s="166">
        <f>'zał.nr8'!I135+'zał.nr10'!I48+'zał. nr11'!I21</f>
        <v>0</v>
      </c>
      <c r="J151" s="166">
        <f>'zał.nr8'!J135+'zał.nr10'!J48+'zał. nr11'!J21</f>
        <v>15284183</v>
      </c>
    </row>
    <row r="152" spans="1:10" ht="19.5" customHeight="1">
      <c r="A152" s="164"/>
      <c r="B152" s="164"/>
      <c r="C152" s="165" t="s">
        <v>553</v>
      </c>
      <c r="D152" s="166"/>
      <c r="E152" s="166">
        <f aca="true" t="shared" si="10" ref="E152:J152">E151-E150</f>
        <v>0</v>
      </c>
      <c r="F152" s="166">
        <f t="shared" si="10"/>
        <v>0</v>
      </c>
      <c r="G152" s="166">
        <f t="shared" si="10"/>
        <v>0</v>
      </c>
      <c r="H152" s="166">
        <f t="shared" si="10"/>
        <v>0</v>
      </c>
      <c r="I152" s="166">
        <f t="shared" si="10"/>
        <v>0</v>
      </c>
      <c r="J152" s="166">
        <f t="shared" si="10"/>
        <v>0</v>
      </c>
    </row>
    <row r="153" spans="1:10" ht="19.5" customHeight="1">
      <c r="A153" s="164"/>
      <c r="B153" s="164"/>
      <c r="C153" s="165"/>
      <c r="D153" s="166"/>
      <c r="E153" s="166"/>
      <c r="F153" s="166"/>
      <c r="G153" s="166"/>
      <c r="H153" s="166"/>
      <c r="I153" s="166"/>
      <c r="J153" s="166"/>
    </row>
    <row r="154" spans="1:10" ht="19.5" customHeight="1">
      <c r="A154" s="164"/>
      <c r="B154" s="164"/>
      <c r="C154" s="165"/>
      <c r="D154" s="166"/>
      <c r="E154" s="166"/>
      <c r="F154" s="166"/>
      <c r="G154" s="166"/>
      <c r="H154" s="166"/>
      <c r="I154" s="166"/>
      <c r="J154" s="166"/>
    </row>
    <row r="155" spans="1:10" ht="19.5" customHeight="1">
      <c r="A155" s="164"/>
      <c r="B155" s="164"/>
      <c r="C155" s="165"/>
      <c r="D155" s="166"/>
      <c r="E155" s="166"/>
      <c r="F155" s="166"/>
      <c r="G155" s="166"/>
      <c r="H155" s="166"/>
      <c r="I155" s="166"/>
      <c r="J155" s="166"/>
    </row>
  </sheetData>
  <sheetProtection password="CF53" sheet="1" objects="1" scenarios="1"/>
  <mergeCells count="13">
    <mergeCell ref="H10:H15"/>
    <mergeCell ref="I10:I15"/>
    <mergeCell ref="A150:C150"/>
    <mergeCell ref="A6:J6"/>
    <mergeCell ref="A7:J7"/>
    <mergeCell ref="A9:A15"/>
    <mergeCell ref="B9:B15"/>
    <mergeCell ref="C9:C15"/>
    <mergeCell ref="E9:I9"/>
    <mergeCell ref="J9:J15"/>
    <mergeCell ref="E10:E15"/>
    <mergeCell ref="F10:F15"/>
    <mergeCell ref="G10:G15"/>
  </mergeCells>
  <printOptions horizontalCentered="1"/>
  <pageMargins left="0.4724409448818898" right="0.1968503937007874" top="0.984251968503937" bottom="0.984251968503937" header="0.5118110236220472" footer="0.5118110236220472"/>
  <pageSetup horizontalDpi="300" verticalDpi="300" orientation="portrait" paperSize="9" r:id="rId1"/>
  <rowBreaks count="4" manualBreakCount="4">
    <brk id="41" max="9" man="1"/>
    <brk id="71" max="9" man="1"/>
    <brk id="106" max="9" man="1"/>
    <brk id="1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7"/>
  <sheetViews>
    <sheetView view="pageBreakPreview" zoomScaleSheetLayoutView="100" workbookViewId="0" topLeftCell="A31">
      <selection activeCell="G3" sqref="G3"/>
    </sheetView>
  </sheetViews>
  <sheetFormatPr defaultColWidth="9.00390625" defaultRowHeight="12.75"/>
  <cols>
    <col min="1" max="1" width="4.125" style="177" customWidth="1"/>
    <col min="2" max="2" width="6.00390625" style="177" customWidth="1"/>
    <col min="3" max="3" width="28.875" style="178" customWidth="1"/>
    <col min="4" max="4" width="9.25390625" style="140" customWidth="1"/>
    <col min="5" max="5" width="8.625" style="140" customWidth="1"/>
    <col min="6" max="7" width="8.375" style="140" customWidth="1"/>
    <col min="8" max="8" width="7.875" style="140" customWidth="1"/>
    <col min="9" max="9" width="7.625" style="140" customWidth="1"/>
    <col min="10" max="10" width="8.75390625" style="140" customWidth="1"/>
    <col min="11" max="16384" width="9.125" style="140" customWidth="1"/>
  </cols>
  <sheetData>
    <row r="1" spans="1:7" s="44" customFormat="1" ht="12.75">
      <c r="A1" s="133"/>
      <c r="B1" s="133"/>
      <c r="C1" s="42"/>
      <c r="G1" s="44" t="s">
        <v>639</v>
      </c>
    </row>
    <row r="2" spans="1:7" s="44" customFormat="1" ht="12.75">
      <c r="A2" s="133"/>
      <c r="B2" s="133"/>
      <c r="C2" s="42"/>
      <c r="G2" s="44" t="s">
        <v>674</v>
      </c>
    </row>
    <row r="3" spans="1:7" s="44" customFormat="1" ht="12.75">
      <c r="A3" s="133"/>
      <c r="B3" s="133"/>
      <c r="C3" s="42"/>
      <c r="G3" s="44" t="s">
        <v>684</v>
      </c>
    </row>
    <row r="4" spans="1:3" s="44" customFormat="1" ht="12.75">
      <c r="A4" s="133"/>
      <c r="B4" s="133"/>
      <c r="C4" s="42"/>
    </row>
    <row r="5" spans="1:3" s="44" customFormat="1" ht="12.75">
      <c r="A5" s="133"/>
      <c r="B5" s="133"/>
      <c r="C5" s="42"/>
    </row>
    <row r="6" spans="1:10" s="135" customFormat="1" ht="12.75">
      <c r="A6" s="533" t="s">
        <v>485</v>
      </c>
      <c r="B6" s="533"/>
      <c r="C6" s="533"/>
      <c r="D6" s="533"/>
      <c r="E6" s="533"/>
      <c r="F6" s="533"/>
      <c r="G6" s="533"/>
      <c r="H6" s="533"/>
      <c r="I6" s="533"/>
      <c r="J6" s="533"/>
    </row>
    <row r="7" spans="1:10" s="135" customFormat="1" ht="12.75">
      <c r="A7" s="530" t="s">
        <v>578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0" s="135" customFormat="1" ht="12.75">
      <c r="A8" s="132"/>
      <c r="B8" s="132"/>
      <c r="C8" s="132"/>
      <c r="D8" s="132"/>
      <c r="E8" s="132"/>
      <c r="F8" s="132"/>
      <c r="G8" s="132"/>
      <c r="H8" s="132"/>
      <c r="I8" s="132"/>
      <c r="J8" s="132"/>
    </row>
    <row r="9" spans="1:10" s="139" customFormat="1" ht="13.5" customHeight="1" thickBot="1">
      <c r="A9" s="136"/>
      <c r="B9" s="136"/>
      <c r="C9" s="137"/>
      <c r="D9" s="136"/>
      <c r="E9" s="136"/>
      <c r="F9" s="136"/>
      <c r="G9" s="136"/>
      <c r="H9" s="136"/>
      <c r="I9" s="136"/>
      <c r="J9" s="138" t="s">
        <v>234</v>
      </c>
    </row>
    <row r="10" spans="1:10" ht="11.25" customHeight="1">
      <c r="A10" s="534" t="s">
        <v>0</v>
      </c>
      <c r="B10" s="536" t="s">
        <v>1</v>
      </c>
      <c r="C10" s="536" t="s">
        <v>2</v>
      </c>
      <c r="D10" s="403" t="s">
        <v>3</v>
      </c>
      <c r="E10" s="538" t="s">
        <v>9</v>
      </c>
      <c r="F10" s="539"/>
      <c r="G10" s="539"/>
      <c r="H10" s="539"/>
      <c r="I10" s="539"/>
      <c r="J10" s="540" t="s">
        <v>10</v>
      </c>
    </row>
    <row r="11" spans="1:10" ht="11.25" customHeight="1">
      <c r="A11" s="535"/>
      <c r="B11" s="537"/>
      <c r="C11" s="537"/>
      <c r="D11" s="404" t="s">
        <v>4</v>
      </c>
      <c r="E11" s="517" t="s">
        <v>11</v>
      </c>
      <c r="F11" s="517" t="s">
        <v>16</v>
      </c>
      <c r="G11" s="520" t="s">
        <v>12</v>
      </c>
      <c r="H11" s="517" t="s">
        <v>14</v>
      </c>
      <c r="I11" s="517" t="s">
        <v>13</v>
      </c>
      <c r="J11" s="541"/>
    </row>
    <row r="12" spans="1:10" ht="11.25">
      <c r="A12" s="535"/>
      <c r="B12" s="537"/>
      <c r="C12" s="537"/>
      <c r="D12" s="404" t="s">
        <v>15</v>
      </c>
      <c r="E12" s="518"/>
      <c r="F12" s="518"/>
      <c r="G12" s="518"/>
      <c r="H12" s="518"/>
      <c r="I12" s="518"/>
      <c r="J12" s="541"/>
    </row>
    <row r="13" spans="1:10" ht="11.25">
      <c r="A13" s="535"/>
      <c r="B13" s="537"/>
      <c r="C13" s="537"/>
      <c r="D13" s="404" t="s">
        <v>5</v>
      </c>
      <c r="E13" s="518"/>
      <c r="F13" s="518"/>
      <c r="G13" s="518"/>
      <c r="H13" s="518"/>
      <c r="I13" s="518"/>
      <c r="J13" s="541"/>
    </row>
    <row r="14" spans="1:10" ht="11.25">
      <c r="A14" s="535"/>
      <c r="B14" s="537"/>
      <c r="C14" s="537"/>
      <c r="D14" s="404" t="s">
        <v>6</v>
      </c>
      <c r="E14" s="518"/>
      <c r="F14" s="518"/>
      <c r="G14" s="518"/>
      <c r="H14" s="518"/>
      <c r="I14" s="518"/>
      <c r="J14" s="541"/>
    </row>
    <row r="15" spans="1:10" ht="11.25">
      <c r="A15" s="535"/>
      <c r="B15" s="537"/>
      <c r="C15" s="537"/>
      <c r="D15" s="404" t="s">
        <v>7</v>
      </c>
      <c r="E15" s="518"/>
      <c r="F15" s="518"/>
      <c r="G15" s="518"/>
      <c r="H15" s="518"/>
      <c r="I15" s="518"/>
      <c r="J15" s="541"/>
    </row>
    <row r="16" spans="1:10" ht="11.25">
      <c r="A16" s="535"/>
      <c r="B16" s="537"/>
      <c r="C16" s="537"/>
      <c r="D16" s="404" t="s">
        <v>8</v>
      </c>
      <c r="E16" s="519"/>
      <c r="F16" s="519"/>
      <c r="G16" s="519"/>
      <c r="H16" s="519"/>
      <c r="I16" s="519"/>
      <c r="J16" s="542"/>
    </row>
    <row r="17" spans="1:10" s="147" customFormat="1" ht="11.25" thickBot="1">
      <c r="A17" s="143">
        <v>1</v>
      </c>
      <c r="B17" s="144">
        <v>2</v>
      </c>
      <c r="C17" s="144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6">
        <v>10</v>
      </c>
    </row>
    <row r="18" spans="1:10" s="153" customFormat="1" ht="19.5" customHeight="1">
      <c r="A18" s="148" t="s">
        <v>17</v>
      </c>
      <c r="B18" s="149"/>
      <c r="C18" s="150" t="s">
        <v>18</v>
      </c>
      <c r="D18" s="151">
        <f>D19+D20+D21</f>
        <v>19030</v>
      </c>
      <c r="E18" s="151">
        <f>E19+E20+E21</f>
        <v>19030</v>
      </c>
      <c r="F18" s="299"/>
      <c r="G18" s="299"/>
      <c r="H18" s="299"/>
      <c r="I18" s="299"/>
      <c r="J18" s="152"/>
    </row>
    <row r="19" spans="1:10" ht="18" customHeight="1">
      <c r="A19" s="154"/>
      <c r="B19" s="155" t="s">
        <v>473</v>
      </c>
      <c r="C19" s="156" t="s">
        <v>565</v>
      </c>
      <c r="D19" s="157">
        <f>E19+J19</f>
        <v>15000</v>
      </c>
      <c r="E19" s="157">
        <v>15000</v>
      </c>
      <c r="F19" s="298"/>
      <c r="G19" s="298"/>
      <c r="H19" s="298"/>
      <c r="I19" s="298"/>
      <c r="J19" s="158"/>
    </row>
    <row r="20" spans="1:10" ht="19.5" customHeight="1">
      <c r="A20" s="154"/>
      <c r="B20" s="159" t="s">
        <v>416</v>
      </c>
      <c r="C20" s="156" t="s">
        <v>417</v>
      </c>
      <c r="D20" s="157">
        <f>E20+J20</f>
        <v>830</v>
      </c>
      <c r="E20" s="157">
        <v>830</v>
      </c>
      <c r="F20" s="298"/>
      <c r="G20" s="298"/>
      <c r="H20" s="298"/>
      <c r="I20" s="298"/>
      <c r="J20" s="158"/>
    </row>
    <row r="21" spans="1:10" ht="19.5" customHeight="1">
      <c r="A21" s="154"/>
      <c r="B21" s="159" t="s">
        <v>19</v>
      </c>
      <c r="C21" s="161" t="s">
        <v>51</v>
      </c>
      <c r="D21" s="157">
        <f>E21+J21</f>
        <v>3200</v>
      </c>
      <c r="E21" s="157">
        <v>3200</v>
      </c>
      <c r="F21" s="298"/>
      <c r="G21" s="298"/>
      <c r="H21" s="298"/>
      <c r="I21" s="298"/>
      <c r="J21" s="158"/>
    </row>
    <row r="22" spans="1:10" s="153" customFormat="1" ht="19.5" customHeight="1">
      <c r="A22" s="148" t="s">
        <v>45</v>
      </c>
      <c r="B22" s="149"/>
      <c r="C22" s="162" t="s">
        <v>49</v>
      </c>
      <c r="D22" s="151">
        <f>SUM(D23,D24)</f>
        <v>14240</v>
      </c>
      <c r="E22" s="151">
        <f>SUM(E23,E24)</f>
        <v>14240</v>
      </c>
      <c r="F22" s="299"/>
      <c r="G22" s="299"/>
      <c r="H22" s="299"/>
      <c r="I22" s="299"/>
      <c r="J22" s="152"/>
    </row>
    <row r="23" spans="1:10" ht="19.5" customHeight="1">
      <c r="A23" s="154"/>
      <c r="B23" s="159" t="s">
        <v>47</v>
      </c>
      <c r="C23" s="161" t="s">
        <v>48</v>
      </c>
      <c r="D23" s="157">
        <f>E23+J23</f>
        <v>2000</v>
      </c>
      <c r="E23" s="157">
        <v>2000</v>
      </c>
      <c r="F23" s="298"/>
      <c r="G23" s="298"/>
      <c r="H23" s="298"/>
      <c r="I23" s="298"/>
      <c r="J23" s="158"/>
    </row>
    <row r="24" spans="1:10" ht="19.5" customHeight="1">
      <c r="A24" s="154"/>
      <c r="B24" s="159" t="s">
        <v>50</v>
      </c>
      <c r="C24" s="161" t="s">
        <v>51</v>
      </c>
      <c r="D24" s="157">
        <f>E24+J24</f>
        <v>12240</v>
      </c>
      <c r="E24" s="157">
        <v>12240</v>
      </c>
      <c r="F24" s="298"/>
      <c r="G24" s="298"/>
      <c r="H24" s="298"/>
      <c r="I24" s="298"/>
      <c r="J24" s="158"/>
    </row>
    <row r="25" spans="1:10" s="153" customFormat="1" ht="42.75" customHeight="1">
      <c r="A25" s="163" t="s">
        <v>468</v>
      </c>
      <c r="B25" s="149"/>
      <c r="C25" s="150" t="s">
        <v>471</v>
      </c>
      <c r="D25" s="151">
        <f>D26</f>
        <v>5079518</v>
      </c>
      <c r="E25" s="151">
        <f>E26</f>
        <v>5079518</v>
      </c>
      <c r="F25" s="299"/>
      <c r="G25" s="299"/>
      <c r="H25" s="299"/>
      <c r="I25" s="299"/>
      <c r="J25" s="152"/>
    </row>
    <row r="26" spans="1:10" ht="19.5" customHeight="1">
      <c r="A26" s="154"/>
      <c r="B26" s="159" t="s">
        <v>469</v>
      </c>
      <c r="C26" s="161" t="s">
        <v>470</v>
      </c>
      <c r="D26" s="157">
        <f>E26</f>
        <v>5079518</v>
      </c>
      <c r="E26" s="157">
        <v>5079518</v>
      </c>
      <c r="F26" s="298"/>
      <c r="G26" s="298"/>
      <c r="H26" s="298"/>
      <c r="I26" s="298"/>
      <c r="J26" s="158"/>
    </row>
    <row r="27" spans="1:10" s="153" customFormat="1" ht="19.5" customHeight="1">
      <c r="A27" s="148" t="s">
        <v>236</v>
      </c>
      <c r="B27" s="149"/>
      <c r="C27" s="162" t="s">
        <v>237</v>
      </c>
      <c r="D27" s="151">
        <f>SUM(D28)</f>
        <v>350000</v>
      </c>
      <c r="E27" s="151">
        <f>SUM(E28)</f>
        <v>350000</v>
      </c>
      <c r="F27" s="299">
        <f>SUM(F28)</f>
        <v>142874</v>
      </c>
      <c r="G27" s="299"/>
      <c r="H27" s="299"/>
      <c r="I27" s="299"/>
      <c r="J27" s="152"/>
    </row>
    <row r="28" spans="1:10" ht="19.5" customHeight="1">
      <c r="A28" s="154"/>
      <c r="B28" s="159" t="s">
        <v>238</v>
      </c>
      <c r="C28" s="161" t="s">
        <v>51</v>
      </c>
      <c r="D28" s="157">
        <f>E28+J28</f>
        <v>350000</v>
      </c>
      <c r="E28" s="157">
        <v>350000</v>
      </c>
      <c r="F28" s="298">
        <v>142874</v>
      </c>
      <c r="G28" s="298"/>
      <c r="H28" s="298"/>
      <c r="I28" s="298"/>
      <c r="J28" s="158"/>
    </row>
    <row r="29" spans="1:10" s="153" customFormat="1" ht="19.5" customHeight="1">
      <c r="A29" s="148" t="s">
        <v>52</v>
      </c>
      <c r="B29" s="149"/>
      <c r="C29" s="162" t="s">
        <v>53</v>
      </c>
      <c r="D29" s="151">
        <f>SUM(D30,D31,D32)+D33</f>
        <v>30411800</v>
      </c>
      <c r="E29" s="151">
        <f aca="true" t="shared" si="0" ref="E29:J29">SUM(E30,E31,E32)+E33</f>
        <v>23649800</v>
      </c>
      <c r="F29" s="299">
        <f t="shared" si="0"/>
        <v>9921400</v>
      </c>
      <c r="G29" s="299">
        <f t="shared" si="0"/>
        <v>1700000</v>
      </c>
      <c r="H29" s="299"/>
      <c r="I29" s="299"/>
      <c r="J29" s="152">
        <f t="shared" si="0"/>
        <v>6762000</v>
      </c>
    </row>
    <row r="30" spans="1:10" ht="19.5" customHeight="1">
      <c r="A30" s="154"/>
      <c r="B30" s="159" t="s">
        <v>54</v>
      </c>
      <c r="C30" s="161" t="s">
        <v>203</v>
      </c>
      <c r="D30" s="157">
        <f>E30+J30</f>
        <v>1700000</v>
      </c>
      <c r="E30" s="157">
        <v>1700000</v>
      </c>
      <c r="F30" s="298"/>
      <c r="G30" s="298">
        <v>1700000</v>
      </c>
      <c r="H30" s="298"/>
      <c r="I30" s="298"/>
      <c r="J30" s="158"/>
    </row>
    <row r="31" spans="1:10" ht="19.5" customHeight="1">
      <c r="A31" s="154"/>
      <c r="B31" s="159" t="s">
        <v>55</v>
      </c>
      <c r="C31" s="156" t="s">
        <v>323</v>
      </c>
      <c r="D31" s="157">
        <f>E31+J31</f>
        <v>21924600</v>
      </c>
      <c r="E31" s="157">
        <v>20248600</v>
      </c>
      <c r="F31" s="298">
        <v>9921400</v>
      </c>
      <c r="G31" s="298"/>
      <c r="H31" s="298"/>
      <c r="I31" s="298"/>
      <c r="J31" s="158">
        <v>1676000</v>
      </c>
    </row>
    <row r="32" spans="1:10" ht="19.5" customHeight="1">
      <c r="A32" s="154"/>
      <c r="B32" s="159" t="s">
        <v>57</v>
      </c>
      <c r="C32" s="156" t="s">
        <v>56</v>
      </c>
      <c r="D32" s="157">
        <f>E32+J32</f>
        <v>6512200</v>
      </c>
      <c r="E32" s="157">
        <v>1701200</v>
      </c>
      <c r="F32" s="298"/>
      <c r="G32" s="298"/>
      <c r="H32" s="298"/>
      <c r="I32" s="298"/>
      <c r="J32" s="158">
        <v>4811000</v>
      </c>
    </row>
    <row r="33" spans="1:10" ht="19.5" customHeight="1">
      <c r="A33" s="154"/>
      <c r="B33" s="159" t="s">
        <v>474</v>
      </c>
      <c r="C33" s="156" t="s">
        <v>475</v>
      </c>
      <c r="D33" s="157">
        <f>E33+J33</f>
        <v>275000</v>
      </c>
      <c r="E33" s="157"/>
      <c r="F33" s="298"/>
      <c r="G33" s="298"/>
      <c r="H33" s="298"/>
      <c r="I33" s="298"/>
      <c r="J33" s="158">
        <v>275000</v>
      </c>
    </row>
    <row r="34" spans="1:10" s="153" customFormat="1" ht="19.5" customHeight="1">
      <c r="A34" s="148" t="s">
        <v>58</v>
      </c>
      <c r="B34" s="149"/>
      <c r="C34" s="162" t="s">
        <v>59</v>
      </c>
      <c r="D34" s="151">
        <f>D35</f>
        <v>330000</v>
      </c>
      <c r="E34" s="151">
        <f>E35</f>
        <v>330000</v>
      </c>
      <c r="F34" s="299"/>
      <c r="G34" s="299"/>
      <c r="H34" s="299"/>
      <c r="I34" s="299"/>
      <c r="J34" s="152"/>
    </row>
    <row r="35" spans="1:10" ht="19.5" customHeight="1">
      <c r="A35" s="154"/>
      <c r="B35" s="159" t="s">
        <v>60</v>
      </c>
      <c r="C35" s="161" t="s">
        <v>221</v>
      </c>
      <c r="D35" s="157">
        <f>E35+J35</f>
        <v>330000</v>
      </c>
      <c r="E35" s="157">
        <v>330000</v>
      </c>
      <c r="F35" s="298"/>
      <c r="G35" s="298"/>
      <c r="H35" s="298"/>
      <c r="I35" s="298"/>
      <c r="J35" s="158"/>
    </row>
    <row r="36" spans="1:10" s="153" customFormat="1" ht="19.5" customHeight="1">
      <c r="A36" s="148" t="s">
        <v>61</v>
      </c>
      <c r="B36" s="149"/>
      <c r="C36" s="162" t="s">
        <v>62</v>
      </c>
      <c r="D36" s="151">
        <f aca="true" t="shared" si="1" ref="D36:J36">SUM(D38,D39,D40)+D37</f>
        <v>1201020</v>
      </c>
      <c r="E36" s="151">
        <f t="shared" si="1"/>
        <v>801020</v>
      </c>
      <c r="F36" s="299"/>
      <c r="G36" s="299">
        <f t="shared" si="1"/>
        <v>500000</v>
      </c>
      <c r="H36" s="299"/>
      <c r="I36" s="299"/>
      <c r="J36" s="152">
        <f t="shared" si="1"/>
        <v>400000</v>
      </c>
    </row>
    <row r="37" spans="1:10" ht="19.5" customHeight="1">
      <c r="A37" s="154"/>
      <c r="B37" s="159" t="s">
        <v>476</v>
      </c>
      <c r="C37" s="161" t="s">
        <v>477</v>
      </c>
      <c r="D37" s="157">
        <f>E37</f>
        <v>500000</v>
      </c>
      <c r="E37" s="157">
        <v>500000</v>
      </c>
      <c r="F37" s="298"/>
      <c r="G37" s="298">
        <v>500000</v>
      </c>
      <c r="H37" s="298"/>
      <c r="I37" s="298"/>
      <c r="J37" s="158"/>
    </row>
    <row r="38" spans="1:10" ht="32.25" customHeight="1">
      <c r="A38" s="154"/>
      <c r="B38" s="142" t="s">
        <v>63</v>
      </c>
      <c r="C38" s="156" t="s">
        <v>308</v>
      </c>
      <c r="D38" s="157">
        <f>E38+J38</f>
        <v>1020</v>
      </c>
      <c r="E38" s="157">
        <v>1020</v>
      </c>
      <c r="F38" s="298"/>
      <c r="G38" s="298"/>
      <c r="H38" s="298"/>
      <c r="I38" s="298"/>
      <c r="J38" s="158"/>
    </row>
    <row r="39" spans="1:10" ht="19.5" customHeight="1">
      <c r="A39" s="154"/>
      <c r="B39" s="159" t="s">
        <v>64</v>
      </c>
      <c r="C39" s="156" t="s">
        <v>65</v>
      </c>
      <c r="D39" s="157">
        <f>E39+J39</f>
        <v>400000</v>
      </c>
      <c r="E39" s="157">
        <v>300000</v>
      </c>
      <c r="F39" s="298"/>
      <c r="G39" s="298"/>
      <c r="H39" s="298"/>
      <c r="I39" s="298"/>
      <c r="J39" s="158">
        <v>100000</v>
      </c>
    </row>
    <row r="40" spans="1:10" ht="19.5" customHeight="1">
      <c r="A40" s="154"/>
      <c r="B40" s="159" t="s">
        <v>66</v>
      </c>
      <c r="C40" s="161" t="s">
        <v>51</v>
      </c>
      <c r="D40" s="157">
        <f>E40+J40</f>
        <v>300000</v>
      </c>
      <c r="E40" s="157"/>
      <c r="F40" s="298"/>
      <c r="G40" s="298"/>
      <c r="H40" s="298"/>
      <c r="I40" s="298"/>
      <c r="J40" s="158">
        <v>300000</v>
      </c>
    </row>
    <row r="41" spans="1:10" ht="9.75" customHeight="1" thickBot="1">
      <c r="A41" s="333"/>
      <c r="B41" s="347"/>
      <c r="C41" s="348"/>
      <c r="D41" s="345"/>
      <c r="E41" s="345"/>
      <c r="F41" s="351"/>
      <c r="G41" s="351"/>
      <c r="H41" s="351"/>
      <c r="I41" s="351"/>
      <c r="J41" s="346"/>
    </row>
    <row r="42" spans="1:10" s="167" customFormat="1" ht="9.75" customHeight="1">
      <c r="A42" s="164"/>
      <c r="B42" s="164"/>
      <c r="C42" s="165"/>
      <c r="D42" s="166"/>
      <c r="E42" s="166"/>
      <c r="F42" s="349"/>
      <c r="G42" s="349"/>
      <c r="H42" s="349"/>
      <c r="I42" s="349"/>
      <c r="J42" s="166"/>
    </row>
    <row r="43" spans="1:10" s="167" customFormat="1" ht="9.75" customHeight="1" thickBot="1">
      <c r="A43" s="164"/>
      <c r="B43" s="164"/>
      <c r="C43" s="165"/>
      <c r="D43" s="166"/>
      <c r="E43" s="166"/>
      <c r="F43" s="349"/>
      <c r="G43" s="349"/>
      <c r="H43" s="349"/>
      <c r="I43" s="349"/>
      <c r="J43" s="166"/>
    </row>
    <row r="44" spans="1:10" s="147" customFormat="1" ht="11.25" thickBot="1">
      <c r="A44" s="338">
        <v>1</v>
      </c>
      <c r="B44" s="339">
        <v>2</v>
      </c>
      <c r="C44" s="339">
        <v>3</v>
      </c>
      <c r="D44" s="340">
        <v>4</v>
      </c>
      <c r="E44" s="340">
        <v>5</v>
      </c>
      <c r="F44" s="340">
        <v>6</v>
      </c>
      <c r="G44" s="340">
        <v>7</v>
      </c>
      <c r="H44" s="340">
        <v>8</v>
      </c>
      <c r="I44" s="340">
        <v>9</v>
      </c>
      <c r="J44" s="341">
        <v>10</v>
      </c>
    </row>
    <row r="45" spans="1:10" s="153" customFormat="1" ht="21" customHeight="1">
      <c r="A45" s="148" t="s">
        <v>67</v>
      </c>
      <c r="B45" s="149"/>
      <c r="C45" s="162" t="s">
        <v>68</v>
      </c>
      <c r="D45" s="151">
        <f>SUM(D46,D47)+D49+D48</f>
        <v>1084526</v>
      </c>
      <c r="E45" s="151">
        <f aca="true" t="shared" si="2" ref="E45:J45">SUM(E46,E47)+E49+E48</f>
        <v>1064526</v>
      </c>
      <c r="F45" s="299">
        <f t="shared" si="2"/>
        <v>97000</v>
      </c>
      <c r="G45" s="299"/>
      <c r="H45" s="299"/>
      <c r="I45" s="299"/>
      <c r="J45" s="152">
        <f t="shared" si="2"/>
        <v>20000</v>
      </c>
    </row>
    <row r="46" spans="1:10" ht="19.5" customHeight="1">
      <c r="A46" s="154"/>
      <c r="B46" s="159" t="s">
        <v>69</v>
      </c>
      <c r="C46" s="156" t="s">
        <v>306</v>
      </c>
      <c r="D46" s="157">
        <f>E46+J46</f>
        <v>560000</v>
      </c>
      <c r="E46" s="157">
        <v>560000</v>
      </c>
      <c r="F46" s="298"/>
      <c r="G46" s="298"/>
      <c r="H46" s="298"/>
      <c r="I46" s="298"/>
      <c r="J46" s="158"/>
    </row>
    <row r="47" spans="1:10" ht="19.5" customHeight="1">
      <c r="A47" s="154"/>
      <c r="B47" s="159" t="s">
        <v>70</v>
      </c>
      <c r="C47" s="156" t="s">
        <v>307</v>
      </c>
      <c r="D47" s="157">
        <f>E47+J47</f>
        <v>100000</v>
      </c>
      <c r="E47" s="157">
        <v>100000</v>
      </c>
      <c r="F47" s="298"/>
      <c r="G47" s="298"/>
      <c r="H47" s="298"/>
      <c r="I47" s="298"/>
      <c r="J47" s="158"/>
    </row>
    <row r="48" spans="1:10" ht="19.5" customHeight="1">
      <c r="A48" s="154"/>
      <c r="B48" s="159" t="s">
        <v>142</v>
      </c>
      <c r="C48" s="156" t="s">
        <v>143</v>
      </c>
      <c r="D48" s="157">
        <f>E48+J48</f>
        <v>100000</v>
      </c>
      <c r="E48" s="157">
        <v>100000</v>
      </c>
      <c r="F48" s="298">
        <v>97000</v>
      </c>
      <c r="G48" s="298"/>
      <c r="H48" s="298"/>
      <c r="I48" s="298"/>
      <c r="J48" s="158"/>
    </row>
    <row r="49" spans="1:10" ht="19.5" customHeight="1">
      <c r="A49" s="154"/>
      <c r="B49" s="159" t="s">
        <v>273</v>
      </c>
      <c r="C49" s="169" t="s">
        <v>274</v>
      </c>
      <c r="D49" s="157">
        <f>E49+J49</f>
        <v>324526</v>
      </c>
      <c r="E49" s="157">
        <v>304526</v>
      </c>
      <c r="F49" s="298"/>
      <c r="G49" s="298"/>
      <c r="H49" s="298"/>
      <c r="I49" s="298"/>
      <c r="J49" s="158">
        <v>20000</v>
      </c>
    </row>
    <row r="50" spans="1:10" s="153" customFormat="1" ht="19.5" customHeight="1">
      <c r="A50" s="148" t="s">
        <v>71</v>
      </c>
      <c r="B50" s="149"/>
      <c r="C50" s="162" t="s">
        <v>72</v>
      </c>
      <c r="D50" s="151">
        <f>SUM(D51,D52,D53,D54)</f>
        <v>10062113</v>
      </c>
      <c r="E50" s="151">
        <f aca="true" t="shared" si="3" ref="E50:J50">SUM(E51,E52,E53,E54)</f>
        <v>9548113</v>
      </c>
      <c r="F50" s="299">
        <f t="shared" si="3"/>
        <v>6647257</v>
      </c>
      <c r="G50" s="299">
        <f t="shared" si="3"/>
        <v>3060</v>
      </c>
      <c r="H50" s="299"/>
      <c r="I50" s="299"/>
      <c r="J50" s="152">
        <f t="shared" si="3"/>
        <v>514000</v>
      </c>
    </row>
    <row r="51" spans="1:10" ht="19.5" customHeight="1">
      <c r="A51" s="154"/>
      <c r="B51" s="159" t="s">
        <v>73</v>
      </c>
      <c r="C51" s="161" t="s">
        <v>74</v>
      </c>
      <c r="D51" s="157">
        <f>E51+J51</f>
        <v>1206995</v>
      </c>
      <c r="E51" s="157">
        <v>1206995</v>
      </c>
      <c r="F51" s="298">
        <v>918033</v>
      </c>
      <c r="G51" s="298"/>
      <c r="H51" s="298"/>
      <c r="I51" s="298"/>
      <c r="J51" s="158"/>
    </row>
    <row r="52" spans="1:10" ht="32.25" customHeight="1">
      <c r="A52" s="154"/>
      <c r="B52" s="168" t="s">
        <v>311</v>
      </c>
      <c r="C52" s="156" t="s">
        <v>309</v>
      </c>
      <c r="D52" s="157">
        <f>E52+J52</f>
        <v>564000</v>
      </c>
      <c r="E52" s="157">
        <v>564000</v>
      </c>
      <c r="F52" s="298"/>
      <c r="G52" s="298"/>
      <c r="H52" s="298"/>
      <c r="I52" s="298"/>
      <c r="J52" s="158"/>
    </row>
    <row r="53" spans="1:10" ht="33" customHeight="1">
      <c r="A53" s="154"/>
      <c r="B53" s="168" t="s">
        <v>299</v>
      </c>
      <c r="C53" s="156" t="s">
        <v>310</v>
      </c>
      <c r="D53" s="157">
        <f>E53+J53</f>
        <v>7581758</v>
      </c>
      <c r="E53" s="157">
        <v>7167758</v>
      </c>
      <c r="F53" s="298">
        <v>5720024</v>
      </c>
      <c r="G53" s="298"/>
      <c r="H53" s="298"/>
      <c r="I53" s="298"/>
      <c r="J53" s="158">
        <v>414000</v>
      </c>
    </row>
    <row r="54" spans="1:10" ht="19.5" customHeight="1">
      <c r="A54" s="154"/>
      <c r="B54" s="159" t="s">
        <v>76</v>
      </c>
      <c r="C54" s="161" t="s">
        <v>51</v>
      </c>
      <c r="D54" s="157">
        <f>E54+J54</f>
        <v>709360</v>
      </c>
      <c r="E54" s="157">
        <v>609360</v>
      </c>
      <c r="F54" s="298">
        <v>9200</v>
      </c>
      <c r="G54" s="298">
        <v>3060</v>
      </c>
      <c r="H54" s="298"/>
      <c r="I54" s="298"/>
      <c r="J54" s="158">
        <v>100000</v>
      </c>
    </row>
    <row r="55" spans="1:10" s="153" customFormat="1" ht="32.25" customHeight="1">
      <c r="A55" s="172" t="s">
        <v>77</v>
      </c>
      <c r="B55" s="149"/>
      <c r="C55" s="150" t="s">
        <v>78</v>
      </c>
      <c r="D55" s="151">
        <f>D56+D58+D60+D57+D59</f>
        <v>823880</v>
      </c>
      <c r="E55" s="151">
        <f aca="true" t="shared" si="4" ref="E55:J55">E56+E58+E60+E57+E59</f>
        <v>393380</v>
      </c>
      <c r="F55" s="299">
        <f t="shared" si="4"/>
        <v>154029</v>
      </c>
      <c r="G55" s="299"/>
      <c r="H55" s="299"/>
      <c r="I55" s="299"/>
      <c r="J55" s="152">
        <f t="shared" si="4"/>
        <v>430500</v>
      </c>
    </row>
    <row r="56" spans="1:10" ht="19.5" customHeight="1">
      <c r="A56" s="141"/>
      <c r="B56" s="159" t="s">
        <v>79</v>
      </c>
      <c r="C56" s="156" t="s">
        <v>478</v>
      </c>
      <c r="D56" s="157">
        <f>E56</f>
        <v>132000</v>
      </c>
      <c r="E56" s="157">
        <v>132000</v>
      </c>
      <c r="F56" s="298"/>
      <c r="G56" s="298"/>
      <c r="H56" s="298"/>
      <c r="I56" s="298"/>
      <c r="J56" s="158"/>
    </row>
    <row r="57" spans="1:10" ht="33" customHeight="1">
      <c r="A57" s="141"/>
      <c r="B57" s="168" t="s">
        <v>634</v>
      </c>
      <c r="C57" s="160" t="s">
        <v>201</v>
      </c>
      <c r="D57" s="157">
        <f>E57+J57</f>
        <v>395000</v>
      </c>
      <c r="E57" s="157"/>
      <c r="F57" s="298"/>
      <c r="G57" s="298"/>
      <c r="H57" s="298"/>
      <c r="I57" s="298"/>
      <c r="J57" s="158">
        <v>395000</v>
      </c>
    </row>
    <row r="58" spans="1:10" ht="19.5" customHeight="1">
      <c r="A58" s="154"/>
      <c r="B58" s="159" t="s">
        <v>81</v>
      </c>
      <c r="C58" s="161" t="s">
        <v>82</v>
      </c>
      <c r="D58" s="157">
        <f>E58+J58</f>
        <v>160580</v>
      </c>
      <c r="E58" s="157">
        <v>125080</v>
      </c>
      <c r="F58" s="298">
        <v>31856</v>
      </c>
      <c r="G58" s="298"/>
      <c r="H58" s="298"/>
      <c r="I58" s="298"/>
      <c r="J58" s="158">
        <v>35500</v>
      </c>
    </row>
    <row r="59" spans="1:10" ht="19.5" customHeight="1">
      <c r="A59" s="154"/>
      <c r="B59" s="159" t="s">
        <v>538</v>
      </c>
      <c r="C59" s="161" t="s">
        <v>539</v>
      </c>
      <c r="D59" s="157">
        <f>E59+J59</f>
        <v>130000</v>
      </c>
      <c r="E59" s="157">
        <v>130000</v>
      </c>
      <c r="F59" s="298">
        <v>122173</v>
      </c>
      <c r="G59" s="298"/>
      <c r="H59" s="298"/>
      <c r="I59" s="298"/>
      <c r="J59" s="158"/>
    </row>
    <row r="60" spans="1:10" ht="19.5" customHeight="1">
      <c r="A60" s="154"/>
      <c r="B60" s="159" t="s">
        <v>302</v>
      </c>
      <c r="C60" s="161" t="s">
        <v>51</v>
      </c>
      <c r="D60" s="157">
        <f>E60+J60</f>
        <v>6300</v>
      </c>
      <c r="E60" s="157">
        <v>6300</v>
      </c>
      <c r="F60" s="298"/>
      <c r="G60" s="298"/>
      <c r="H60" s="298"/>
      <c r="I60" s="298"/>
      <c r="J60" s="158"/>
    </row>
    <row r="61" spans="1:10" ht="64.5" customHeight="1">
      <c r="A61" s="410" t="s">
        <v>183</v>
      </c>
      <c r="B61" s="159"/>
      <c r="C61" s="150" t="s">
        <v>635</v>
      </c>
      <c r="D61" s="293">
        <f>D62</f>
        <v>80000</v>
      </c>
      <c r="E61" s="293">
        <f>E62</f>
        <v>80000</v>
      </c>
      <c r="F61" s="295"/>
      <c r="G61" s="295"/>
      <c r="H61" s="295"/>
      <c r="I61" s="295"/>
      <c r="J61" s="342"/>
    </row>
    <row r="62" spans="1:10" ht="33" customHeight="1">
      <c r="A62" s="154"/>
      <c r="B62" s="168" t="s">
        <v>636</v>
      </c>
      <c r="C62" s="156" t="s">
        <v>269</v>
      </c>
      <c r="D62" s="157">
        <f>E62+J62</f>
        <v>80000</v>
      </c>
      <c r="E62" s="157">
        <v>80000</v>
      </c>
      <c r="F62" s="298"/>
      <c r="G62" s="298"/>
      <c r="H62" s="298"/>
      <c r="I62" s="298"/>
      <c r="J62" s="158"/>
    </row>
    <row r="63" spans="1:10" s="153" customFormat="1" ht="19.5" customHeight="1">
      <c r="A63" s="148" t="s">
        <v>83</v>
      </c>
      <c r="B63" s="149"/>
      <c r="C63" s="162" t="s">
        <v>84</v>
      </c>
      <c r="D63" s="151">
        <f>D64</f>
        <v>1070000</v>
      </c>
      <c r="E63" s="151">
        <f>E64</f>
        <v>1070000</v>
      </c>
      <c r="F63" s="299"/>
      <c r="G63" s="299"/>
      <c r="H63" s="299">
        <f>H64</f>
        <v>1070000</v>
      </c>
      <c r="I63" s="299"/>
      <c r="J63" s="152"/>
    </row>
    <row r="64" spans="1:10" ht="43.5" customHeight="1">
      <c r="A64" s="154"/>
      <c r="B64" s="168" t="s">
        <v>313</v>
      </c>
      <c r="C64" s="156" t="s">
        <v>312</v>
      </c>
      <c r="D64" s="157">
        <f>E64+J64</f>
        <v>1070000</v>
      </c>
      <c r="E64" s="157">
        <v>1070000</v>
      </c>
      <c r="F64" s="298"/>
      <c r="G64" s="298"/>
      <c r="H64" s="298">
        <v>1070000</v>
      </c>
      <c r="I64" s="298"/>
      <c r="J64" s="158"/>
    </row>
    <row r="65" spans="1:10" s="153" customFormat="1" ht="19.5" customHeight="1">
      <c r="A65" s="148" t="s">
        <v>176</v>
      </c>
      <c r="B65" s="149"/>
      <c r="C65" s="162" t="s">
        <v>177</v>
      </c>
      <c r="D65" s="151">
        <f>D66</f>
        <v>600000</v>
      </c>
      <c r="E65" s="151">
        <f>E66</f>
        <v>600000</v>
      </c>
      <c r="F65" s="299"/>
      <c r="G65" s="299"/>
      <c r="H65" s="299"/>
      <c r="I65" s="299"/>
      <c r="J65" s="152"/>
    </row>
    <row r="66" spans="1:10" ht="19.5" customHeight="1">
      <c r="A66" s="154"/>
      <c r="B66" s="159" t="s">
        <v>222</v>
      </c>
      <c r="C66" s="161" t="s">
        <v>314</v>
      </c>
      <c r="D66" s="157">
        <f>E66+J66</f>
        <v>600000</v>
      </c>
      <c r="E66" s="157">
        <v>600000</v>
      </c>
      <c r="F66" s="298"/>
      <c r="G66" s="298"/>
      <c r="H66" s="298"/>
      <c r="I66" s="298"/>
      <c r="J66" s="158"/>
    </row>
    <row r="67" spans="1:10" s="153" customFormat="1" ht="19.5" customHeight="1">
      <c r="A67" s="148" t="s">
        <v>85</v>
      </c>
      <c r="B67" s="149"/>
      <c r="C67" s="162" t="s">
        <v>86</v>
      </c>
      <c r="D67" s="151">
        <f aca="true" t="shared" si="5" ref="D67:J67">SUM(D68,D69,D70,D71,D72,D77,D79,D80,D81,D83)+D82+D78</f>
        <v>32595613</v>
      </c>
      <c r="E67" s="151">
        <f t="shared" si="5"/>
        <v>30712613</v>
      </c>
      <c r="F67" s="299">
        <f t="shared" si="5"/>
        <v>20611941</v>
      </c>
      <c r="G67" s="299">
        <f t="shared" si="5"/>
        <v>5888326</v>
      </c>
      <c r="H67" s="299"/>
      <c r="I67" s="299"/>
      <c r="J67" s="152">
        <f t="shared" si="5"/>
        <v>1883000</v>
      </c>
    </row>
    <row r="68" spans="1:10" ht="18" customHeight="1">
      <c r="A68" s="154"/>
      <c r="B68" s="159" t="s">
        <v>87</v>
      </c>
      <c r="C68" s="161" t="s">
        <v>88</v>
      </c>
      <c r="D68" s="157">
        <f>E68+J68</f>
        <v>10638613</v>
      </c>
      <c r="E68" s="157">
        <v>9808613</v>
      </c>
      <c r="F68" s="298">
        <v>8216296</v>
      </c>
      <c r="G68" s="298">
        <v>199055</v>
      </c>
      <c r="H68" s="298"/>
      <c r="I68" s="298"/>
      <c r="J68" s="158">
        <v>830000</v>
      </c>
    </row>
    <row r="69" spans="1:10" ht="19.5" customHeight="1">
      <c r="A69" s="154"/>
      <c r="B69" s="159" t="s">
        <v>89</v>
      </c>
      <c r="C69" s="161" t="s">
        <v>315</v>
      </c>
      <c r="D69" s="157">
        <f aca="true" t="shared" si="6" ref="D69:D83">E69+J69</f>
        <v>826490</v>
      </c>
      <c r="E69" s="157">
        <v>826490</v>
      </c>
      <c r="F69" s="298">
        <v>744130</v>
      </c>
      <c r="G69" s="298"/>
      <c r="H69" s="298"/>
      <c r="I69" s="298"/>
      <c r="J69" s="158"/>
    </row>
    <row r="70" spans="1:10" ht="19.5" customHeight="1">
      <c r="A70" s="154"/>
      <c r="B70" s="155" t="s">
        <v>458</v>
      </c>
      <c r="C70" s="156" t="s">
        <v>567</v>
      </c>
      <c r="D70" s="157">
        <f t="shared" si="6"/>
        <v>3829598</v>
      </c>
      <c r="E70" s="157">
        <v>3829598</v>
      </c>
      <c r="F70" s="298">
        <v>29140</v>
      </c>
      <c r="G70" s="298">
        <v>3798100</v>
      </c>
      <c r="H70" s="298"/>
      <c r="I70" s="298"/>
      <c r="J70" s="158"/>
    </row>
    <row r="71" spans="1:10" ht="19.5" customHeight="1">
      <c r="A71" s="154"/>
      <c r="B71" s="159" t="s">
        <v>91</v>
      </c>
      <c r="C71" s="161" t="s">
        <v>92</v>
      </c>
      <c r="D71" s="157">
        <f t="shared" si="6"/>
        <v>6065709</v>
      </c>
      <c r="E71" s="157">
        <v>5915709</v>
      </c>
      <c r="F71" s="298">
        <v>4821920</v>
      </c>
      <c r="G71" s="298">
        <v>247160</v>
      </c>
      <c r="H71" s="298"/>
      <c r="I71" s="298"/>
      <c r="J71" s="158">
        <v>150000</v>
      </c>
    </row>
    <row r="72" spans="1:10" ht="18" customHeight="1">
      <c r="A72" s="154"/>
      <c r="B72" s="159" t="s">
        <v>93</v>
      </c>
      <c r="C72" s="161" t="s">
        <v>94</v>
      </c>
      <c r="D72" s="157">
        <f t="shared" si="6"/>
        <v>350489</v>
      </c>
      <c r="E72" s="157">
        <v>350489</v>
      </c>
      <c r="F72" s="298">
        <v>310700</v>
      </c>
      <c r="G72" s="298"/>
      <c r="H72" s="298"/>
      <c r="I72" s="298"/>
      <c r="J72" s="158"/>
    </row>
    <row r="73" spans="1:10" ht="3.75" customHeight="1" thickBot="1">
      <c r="A73" s="333"/>
      <c r="B73" s="347"/>
      <c r="C73" s="348"/>
      <c r="D73" s="345"/>
      <c r="E73" s="345"/>
      <c r="F73" s="351"/>
      <c r="G73" s="351"/>
      <c r="H73" s="351"/>
      <c r="I73" s="351"/>
      <c r="J73" s="346"/>
    </row>
    <row r="74" spans="1:10" s="167" customFormat="1" ht="5.25" customHeight="1">
      <c r="A74" s="164"/>
      <c r="B74" s="164"/>
      <c r="C74" s="165"/>
      <c r="D74" s="166"/>
      <c r="E74" s="166"/>
      <c r="F74" s="349"/>
      <c r="G74" s="349"/>
      <c r="H74" s="349"/>
      <c r="I74" s="349"/>
      <c r="J74" s="166"/>
    </row>
    <row r="75" spans="1:10" s="167" customFormat="1" ht="7.5" customHeight="1" thickBot="1">
      <c r="A75" s="164"/>
      <c r="B75" s="164"/>
      <c r="C75" s="165"/>
      <c r="D75" s="166"/>
      <c r="E75" s="166"/>
      <c r="F75" s="349"/>
      <c r="G75" s="349"/>
      <c r="H75" s="349"/>
      <c r="I75" s="349"/>
      <c r="J75" s="166"/>
    </row>
    <row r="76" spans="1:10" s="147" customFormat="1" ht="11.25" thickBot="1">
      <c r="A76" s="338">
        <v>1</v>
      </c>
      <c r="B76" s="339">
        <v>2</v>
      </c>
      <c r="C76" s="339">
        <v>3</v>
      </c>
      <c r="D76" s="340">
        <v>4</v>
      </c>
      <c r="E76" s="340">
        <v>5</v>
      </c>
      <c r="F76" s="340">
        <v>6</v>
      </c>
      <c r="G76" s="340">
        <v>7</v>
      </c>
      <c r="H76" s="340">
        <v>8</v>
      </c>
      <c r="I76" s="340">
        <v>9</v>
      </c>
      <c r="J76" s="341">
        <v>10</v>
      </c>
    </row>
    <row r="77" spans="1:10" ht="19.5" customHeight="1">
      <c r="A77" s="154"/>
      <c r="B77" s="159" t="s">
        <v>95</v>
      </c>
      <c r="C77" s="161" t="s">
        <v>211</v>
      </c>
      <c r="D77" s="157">
        <f t="shared" si="6"/>
        <v>4351634</v>
      </c>
      <c r="E77" s="157">
        <v>3508634</v>
      </c>
      <c r="F77" s="298">
        <v>2570558</v>
      </c>
      <c r="G77" s="298">
        <v>654900</v>
      </c>
      <c r="H77" s="298"/>
      <c r="I77" s="298"/>
      <c r="J77" s="158">
        <v>843000</v>
      </c>
    </row>
    <row r="78" spans="1:10" ht="19.5" customHeight="1">
      <c r="A78" s="154"/>
      <c r="B78" s="159" t="s">
        <v>454</v>
      </c>
      <c r="C78" s="161" t="s">
        <v>455</v>
      </c>
      <c r="D78" s="157">
        <f>E78+J78</f>
        <v>86349</v>
      </c>
      <c r="E78" s="157">
        <v>86349</v>
      </c>
      <c r="F78" s="298">
        <v>75473</v>
      </c>
      <c r="G78" s="298"/>
      <c r="H78" s="298"/>
      <c r="I78" s="298"/>
      <c r="J78" s="158"/>
    </row>
    <row r="79" spans="1:10" ht="19.5" customHeight="1">
      <c r="A79" s="154"/>
      <c r="B79" s="159" t="s">
        <v>96</v>
      </c>
      <c r="C79" s="161" t="s">
        <v>267</v>
      </c>
      <c r="D79" s="157">
        <f t="shared" si="6"/>
        <v>4867125</v>
      </c>
      <c r="E79" s="157">
        <v>4807125</v>
      </c>
      <c r="F79" s="298">
        <v>3051962</v>
      </c>
      <c r="G79" s="298">
        <v>989111</v>
      </c>
      <c r="H79" s="298"/>
      <c r="I79" s="298"/>
      <c r="J79" s="158">
        <v>60000</v>
      </c>
    </row>
    <row r="80" spans="1:10" ht="19.5" customHeight="1">
      <c r="A80" s="154"/>
      <c r="B80" s="159" t="s">
        <v>97</v>
      </c>
      <c r="C80" s="161" t="s">
        <v>204</v>
      </c>
      <c r="D80" s="157">
        <f t="shared" si="6"/>
        <v>326508</v>
      </c>
      <c r="E80" s="157">
        <v>326508</v>
      </c>
      <c r="F80" s="298">
        <v>282795</v>
      </c>
      <c r="G80" s="298"/>
      <c r="H80" s="298"/>
      <c r="I80" s="298"/>
      <c r="J80" s="158"/>
    </row>
    <row r="81" spans="1:10" ht="44.25" customHeight="1">
      <c r="A81" s="154"/>
      <c r="B81" s="168" t="s">
        <v>457</v>
      </c>
      <c r="C81" s="156" t="s">
        <v>456</v>
      </c>
      <c r="D81" s="157">
        <f t="shared" si="6"/>
        <v>248845</v>
      </c>
      <c r="E81" s="157">
        <v>248845</v>
      </c>
      <c r="F81" s="298">
        <v>208685</v>
      </c>
      <c r="G81" s="298"/>
      <c r="H81" s="298"/>
      <c r="I81" s="298"/>
      <c r="J81" s="158"/>
    </row>
    <row r="82" spans="1:10" ht="19.5" customHeight="1">
      <c r="A82" s="154"/>
      <c r="B82" s="159" t="s">
        <v>418</v>
      </c>
      <c r="C82" s="161" t="s">
        <v>419</v>
      </c>
      <c r="D82" s="157">
        <f t="shared" si="6"/>
        <v>141818</v>
      </c>
      <c r="E82" s="157">
        <v>141818</v>
      </c>
      <c r="F82" s="298"/>
      <c r="G82" s="298"/>
      <c r="H82" s="298"/>
      <c r="I82" s="298"/>
      <c r="J82" s="158"/>
    </row>
    <row r="83" spans="1:10" ht="19.5" customHeight="1">
      <c r="A83" s="154"/>
      <c r="B83" s="159" t="s">
        <v>98</v>
      </c>
      <c r="C83" s="161" t="s">
        <v>51</v>
      </c>
      <c r="D83" s="157">
        <f t="shared" si="6"/>
        <v>862435</v>
      </c>
      <c r="E83" s="157">
        <v>862435</v>
      </c>
      <c r="F83" s="298">
        <v>300282</v>
      </c>
      <c r="G83" s="298"/>
      <c r="H83" s="298"/>
      <c r="I83" s="298"/>
      <c r="J83" s="158"/>
    </row>
    <row r="84" spans="1:10" s="153" customFormat="1" ht="19.5" customHeight="1">
      <c r="A84" s="148" t="s">
        <v>99</v>
      </c>
      <c r="B84" s="149"/>
      <c r="C84" s="162" t="s">
        <v>100</v>
      </c>
      <c r="D84" s="151">
        <f>SUM(D85,D90,D91)+D86+D88+D89+D87</f>
        <v>1839000</v>
      </c>
      <c r="E84" s="151">
        <f aca="true" t="shared" si="7" ref="E84:J84">SUM(E85,E90,E91)+E86+E88+E89+E87</f>
        <v>1376900</v>
      </c>
      <c r="F84" s="151">
        <f t="shared" si="7"/>
        <v>67587</v>
      </c>
      <c r="G84" s="151">
        <f t="shared" si="7"/>
        <v>906400</v>
      </c>
      <c r="H84" s="151"/>
      <c r="I84" s="151"/>
      <c r="J84" s="152">
        <f t="shared" si="7"/>
        <v>462100</v>
      </c>
    </row>
    <row r="85" spans="1:10" ht="19.5" customHeight="1">
      <c r="A85" s="154"/>
      <c r="B85" s="159" t="s">
        <v>101</v>
      </c>
      <c r="C85" s="161" t="s">
        <v>102</v>
      </c>
      <c r="D85" s="157">
        <f aca="true" t="shared" si="8" ref="D85:D91">E85+J85</f>
        <v>900000</v>
      </c>
      <c r="E85" s="157">
        <v>600000</v>
      </c>
      <c r="F85" s="298"/>
      <c r="G85" s="298">
        <v>600000</v>
      </c>
      <c r="H85" s="298"/>
      <c r="I85" s="298"/>
      <c r="J85" s="158">
        <v>300000</v>
      </c>
    </row>
    <row r="86" spans="1:10" ht="33" customHeight="1">
      <c r="A86" s="154"/>
      <c r="B86" s="142" t="s">
        <v>103</v>
      </c>
      <c r="C86" s="156" t="s">
        <v>459</v>
      </c>
      <c r="D86" s="157">
        <f t="shared" si="8"/>
        <v>81000</v>
      </c>
      <c r="E86" s="157">
        <v>60000</v>
      </c>
      <c r="F86" s="298"/>
      <c r="G86" s="298">
        <v>60000</v>
      </c>
      <c r="H86" s="298"/>
      <c r="I86" s="298"/>
      <c r="J86" s="158">
        <v>21000</v>
      </c>
    </row>
    <row r="87" spans="1:10" ht="20.25" customHeight="1">
      <c r="A87" s="154"/>
      <c r="B87" s="159" t="s">
        <v>422</v>
      </c>
      <c r="C87" s="156" t="s">
        <v>423</v>
      </c>
      <c r="D87" s="157">
        <f>E87+J87</f>
        <v>30000</v>
      </c>
      <c r="E87" s="157">
        <v>30000</v>
      </c>
      <c r="F87" s="298"/>
      <c r="G87" s="298">
        <v>10000</v>
      </c>
      <c r="H87" s="298"/>
      <c r="I87" s="298"/>
      <c r="J87" s="158"/>
    </row>
    <row r="88" spans="1:10" ht="20.25" customHeight="1">
      <c r="A88" s="154"/>
      <c r="B88" s="159" t="s">
        <v>554</v>
      </c>
      <c r="C88" s="156" t="s">
        <v>555</v>
      </c>
      <c r="D88" s="157">
        <f t="shared" si="8"/>
        <v>3000</v>
      </c>
      <c r="E88" s="157">
        <v>3000</v>
      </c>
      <c r="F88" s="298"/>
      <c r="G88" s="298"/>
      <c r="H88" s="298"/>
      <c r="I88" s="298"/>
      <c r="J88" s="158"/>
    </row>
    <row r="89" spans="1:10" ht="20.25" customHeight="1">
      <c r="A89" s="154"/>
      <c r="B89" s="159" t="s">
        <v>556</v>
      </c>
      <c r="C89" s="156" t="s">
        <v>557</v>
      </c>
      <c r="D89" s="157">
        <f t="shared" si="8"/>
        <v>14000</v>
      </c>
      <c r="E89" s="157">
        <v>14000</v>
      </c>
      <c r="F89" s="298"/>
      <c r="G89" s="298"/>
      <c r="H89" s="298"/>
      <c r="I89" s="298"/>
      <c r="J89" s="158"/>
    </row>
    <row r="90" spans="1:10" ht="20.25" customHeight="1">
      <c r="A90" s="154"/>
      <c r="B90" s="159" t="s">
        <v>150</v>
      </c>
      <c r="C90" s="161" t="s">
        <v>151</v>
      </c>
      <c r="D90" s="157">
        <f t="shared" si="8"/>
        <v>650000</v>
      </c>
      <c r="E90" s="157">
        <v>643900</v>
      </c>
      <c r="F90" s="298">
        <v>67587</v>
      </c>
      <c r="G90" s="298">
        <v>236400</v>
      </c>
      <c r="H90" s="298"/>
      <c r="I90" s="298"/>
      <c r="J90" s="158">
        <v>6100</v>
      </c>
    </row>
    <row r="91" spans="1:10" ht="19.5" customHeight="1">
      <c r="A91" s="154"/>
      <c r="B91" s="159" t="s">
        <v>104</v>
      </c>
      <c r="C91" s="161" t="s">
        <v>51</v>
      </c>
      <c r="D91" s="157">
        <f t="shared" si="8"/>
        <v>161000</v>
      </c>
      <c r="E91" s="157">
        <v>26000</v>
      </c>
      <c r="F91" s="298"/>
      <c r="G91" s="298"/>
      <c r="H91" s="298"/>
      <c r="I91" s="298"/>
      <c r="J91" s="158">
        <v>135000</v>
      </c>
    </row>
    <row r="92" spans="1:10" s="153" customFormat="1" ht="19.5" customHeight="1">
      <c r="A92" s="148" t="s">
        <v>524</v>
      </c>
      <c r="B92" s="149"/>
      <c r="C92" s="162" t="s">
        <v>525</v>
      </c>
      <c r="D92" s="151">
        <f>SUM(D93,D94,D95,D96,D98,D99)+D97</f>
        <v>3696087</v>
      </c>
      <c r="E92" s="151">
        <f>SUM(E93,E94,E95,E96,E98,E99)+E97</f>
        <v>3686087</v>
      </c>
      <c r="F92" s="151">
        <f>SUM(F93,F94,F95,F96,F98,F99)+F97</f>
        <v>782873</v>
      </c>
      <c r="G92" s="151"/>
      <c r="H92" s="151"/>
      <c r="I92" s="151"/>
      <c r="J92" s="152">
        <f>SUM(J93,J94,J95,J96,J97,J98,J99)</f>
        <v>10000</v>
      </c>
    </row>
    <row r="93" spans="1:10" ht="19.5" customHeight="1">
      <c r="A93" s="154"/>
      <c r="B93" s="159" t="s">
        <v>533</v>
      </c>
      <c r="C93" s="161" t="s">
        <v>138</v>
      </c>
      <c r="D93" s="157">
        <f>E93+J93</f>
        <v>168000</v>
      </c>
      <c r="E93" s="157">
        <v>168000</v>
      </c>
      <c r="F93" s="298"/>
      <c r="G93" s="298"/>
      <c r="H93" s="298"/>
      <c r="I93" s="298"/>
      <c r="J93" s="158"/>
    </row>
    <row r="94" spans="1:10" ht="19.5" customHeight="1">
      <c r="A94" s="154"/>
      <c r="B94" s="159" t="s">
        <v>534</v>
      </c>
      <c r="C94" s="161" t="s">
        <v>139</v>
      </c>
      <c r="D94" s="157">
        <f aca="true" t="shared" si="9" ref="D94:D103">E94+J94</f>
        <v>921930</v>
      </c>
      <c r="E94" s="157">
        <v>921930</v>
      </c>
      <c r="F94" s="298">
        <v>8350</v>
      </c>
      <c r="G94" s="298"/>
      <c r="H94" s="298"/>
      <c r="I94" s="298"/>
      <c r="J94" s="158"/>
    </row>
    <row r="95" spans="1:10" ht="33" customHeight="1">
      <c r="A95" s="154"/>
      <c r="B95" s="168" t="s">
        <v>528</v>
      </c>
      <c r="C95" s="156" t="s">
        <v>268</v>
      </c>
      <c r="D95" s="157">
        <f t="shared" si="9"/>
        <v>850000</v>
      </c>
      <c r="E95" s="157">
        <v>850000</v>
      </c>
      <c r="F95" s="298"/>
      <c r="G95" s="298"/>
      <c r="H95" s="298"/>
      <c r="I95" s="298"/>
      <c r="J95" s="158"/>
    </row>
    <row r="96" spans="1:10" ht="19.5" customHeight="1">
      <c r="A96" s="154"/>
      <c r="B96" s="159" t="s">
        <v>552</v>
      </c>
      <c r="C96" s="161" t="s">
        <v>107</v>
      </c>
      <c r="D96" s="157">
        <f t="shared" si="9"/>
        <v>750000</v>
      </c>
      <c r="E96" s="157">
        <v>750000</v>
      </c>
      <c r="F96" s="298"/>
      <c r="G96" s="298"/>
      <c r="H96" s="298"/>
      <c r="I96" s="298"/>
      <c r="J96" s="158"/>
    </row>
    <row r="97" spans="1:10" ht="19.5" customHeight="1">
      <c r="A97" s="154"/>
      <c r="B97" s="159" t="s">
        <v>587</v>
      </c>
      <c r="C97" s="161" t="s">
        <v>669</v>
      </c>
      <c r="D97" s="157">
        <f t="shared" si="9"/>
        <v>102514</v>
      </c>
      <c r="E97" s="157">
        <v>102514</v>
      </c>
      <c r="F97" s="298">
        <v>86255</v>
      </c>
      <c r="G97" s="298"/>
      <c r="H97" s="298"/>
      <c r="I97" s="298"/>
      <c r="J97" s="158"/>
    </row>
    <row r="98" spans="1:10" ht="19.5" customHeight="1">
      <c r="A98" s="154"/>
      <c r="B98" s="159" t="s">
        <v>530</v>
      </c>
      <c r="C98" s="156" t="s">
        <v>196</v>
      </c>
      <c r="D98" s="157">
        <f t="shared" si="9"/>
        <v>475000</v>
      </c>
      <c r="E98" s="157">
        <v>465000</v>
      </c>
      <c r="F98" s="298">
        <v>290454</v>
      </c>
      <c r="G98" s="298"/>
      <c r="H98" s="298"/>
      <c r="I98" s="298"/>
      <c r="J98" s="158">
        <v>10000</v>
      </c>
    </row>
    <row r="99" spans="1:10" ht="34.5" customHeight="1">
      <c r="A99" s="154"/>
      <c r="B99" s="142" t="s">
        <v>531</v>
      </c>
      <c r="C99" s="156" t="s">
        <v>206</v>
      </c>
      <c r="D99" s="157">
        <f t="shared" si="9"/>
        <v>428643</v>
      </c>
      <c r="E99" s="157">
        <v>428643</v>
      </c>
      <c r="F99" s="298">
        <v>397814</v>
      </c>
      <c r="G99" s="298"/>
      <c r="H99" s="298"/>
      <c r="I99" s="298"/>
      <c r="J99" s="158"/>
    </row>
    <row r="100" spans="1:10" s="294" customFormat="1" ht="34.5" customHeight="1">
      <c r="A100" s="410" t="s">
        <v>632</v>
      </c>
      <c r="B100" s="291"/>
      <c r="C100" s="296" t="s">
        <v>532</v>
      </c>
      <c r="D100" s="293">
        <f>D101+D102+D103</f>
        <v>1249480</v>
      </c>
      <c r="E100" s="293">
        <f>E101+E102+E103</f>
        <v>1249480</v>
      </c>
      <c r="F100" s="295">
        <f>F101+F102+F103</f>
        <v>675793</v>
      </c>
      <c r="G100" s="295">
        <f>G101+G102+G103</f>
        <v>250000</v>
      </c>
      <c r="H100" s="295"/>
      <c r="I100" s="295"/>
      <c r="J100" s="342"/>
    </row>
    <row r="101" spans="1:10" ht="19.5" customHeight="1">
      <c r="A101" s="154"/>
      <c r="B101" s="159" t="s">
        <v>106</v>
      </c>
      <c r="C101" s="161" t="s">
        <v>220</v>
      </c>
      <c r="D101" s="157">
        <f>E101+J101</f>
        <v>354480</v>
      </c>
      <c r="E101" s="157">
        <v>354480</v>
      </c>
      <c r="F101" s="298">
        <v>310180</v>
      </c>
      <c r="G101" s="298"/>
      <c r="H101" s="298"/>
      <c r="I101" s="298"/>
      <c r="J101" s="158"/>
    </row>
    <row r="102" spans="1:10" ht="19.5" customHeight="1">
      <c r="A102" s="154"/>
      <c r="B102" s="159" t="s">
        <v>140</v>
      </c>
      <c r="C102" s="161" t="s">
        <v>197</v>
      </c>
      <c r="D102" s="157">
        <f t="shared" si="9"/>
        <v>495000</v>
      </c>
      <c r="E102" s="157">
        <v>495000</v>
      </c>
      <c r="F102" s="298">
        <v>365613</v>
      </c>
      <c r="G102" s="298"/>
      <c r="H102" s="298"/>
      <c r="I102" s="298"/>
      <c r="J102" s="158"/>
    </row>
    <row r="103" spans="1:10" ht="19.5" customHeight="1">
      <c r="A103" s="154"/>
      <c r="B103" s="159" t="s">
        <v>108</v>
      </c>
      <c r="C103" s="161" t="s">
        <v>51</v>
      </c>
      <c r="D103" s="157">
        <f t="shared" si="9"/>
        <v>400000</v>
      </c>
      <c r="E103" s="157">
        <v>400000</v>
      </c>
      <c r="F103" s="298"/>
      <c r="G103" s="298">
        <v>250000</v>
      </c>
      <c r="H103" s="298"/>
      <c r="I103" s="298"/>
      <c r="J103" s="158"/>
    </row>
    <row r="104" spans="1:10" s="153" customFormat="1" ht="32.25" customHeight="1">
      <c r="A104" s="172" t="s">
        <v>109</v>
      </c>
      <c r="B104" s="149"/>
      <c r="C104" s="150" t="s">
        <v>110</v>
      </c>
      <c r="D104" s="151">
        <f>SUM(D105,D110,D111,D112,D113,D114,D115)+D117+D116</f>
        <v>5850958</v>
      </c>
      <c r="E104" s="151">
        <f>SUM(E105,E110,E111,E112,E113,E114,E115)+E117+E116</f>
        <v>5850958</v>
      </c>
      <c r="F104" s="299">
        <f>SUM(F105,F110,F111,F112,F113,F114,F115)+F117+F116</f>
        <v>4125019</v>
      </c>
      <c r="G104" s="299">
        <f>SUM(G105,G110,G111,G112,G113,G114,G115)+G117+G116</f>
        <v>600000</v>
      </c>
      <c r="H104" s="299"/>
      <c r="I104" s="299"/>
      <c r="J104" s="152"/>
    </row>
    <row r="105" spans="1:10" ht="19.5" customHeight="1">
      <c r="A105" s="141"/>
      <c r="B105" s="159" t="s">
        <v>112</v>
      </c>
      <c r="C105" s="156" t="s">
        <v>207</v>
      </c>
      <c r="D105" s="157">
        <f>E105+J105</f>
        <v>1005366</v>
      </c>
      <c r="E105" s="157">
        <v>1005366</v>
      </c>
      <c r="F105" s="298">
        <v>895828</v>
      </c>
      <c r="G105" s="298"/>
      <c r="H105" s="298"/>
      <c r="I105" s="298"/>
      <c r="J105" s="158"/>
    </row>
    <row r="106" spans="1:10" ht="8.25" customHeight="1" thickBot="1">
      <c r="A106" s="352"/>
      <c r="B106" s="347"/>
      <c r="C106" s="344"/>
      <c r="D106" s="345"/>
      <c r="E106" s="345"/>
      <c r="F106" s="351"/>
      <c r="G106" s="351"/>
      <c r="H106" s="351"/>
      <c r="I106" s="351"/>
      <c r="J106" s="346"/>
    </row>
    <row r="107" spans="1:10" s="167" customFormat="1" ht="8.25" customHeight="1">
      <c r="A107" s="350"/>
      <c r="B107" s="164"/>
      <c r="C107" s="332"/>
      <c r="D107" s="166"/>
      <c r="E107" s="166"/>
      <c r="F107" s="349"/>
      <c r="G107" s="349"/>
      <c r="H107" s="349"/>
      <c r="I107" s="349"/>
      <c r="J107" s="166"/>
    </row>
    <row r="108" spans="1:10" s="167" customFormat="1" ht="8.25" customHeight="1" thickBot="1">
      <c r="A108" s="350"/>
      <c r="B108" s="164"/>
      <c r="C108" s="332"/>
      <c r="D108" s="166"/>
      <c r="E108" s="166"/>
      <c r="F108" s="349"/>
      <c r="G108" s="349"/>
      <c r="H108" s="349"/>
      <c r="I108" s="349"/>
      <c r="J108" s="166"/>
    </row>
    <row r="109" spans="1:10" s="147" customFormat="1" ht="11.25" thickBot="1">
      <c r="A109" s="338">
        <v>1</v>
      </c>
      <c r="B109" s="339">
        <v>2</v>
      </c>
      <c r="C109" s="339">
        <v>3</v>
      </c>
      <c r="D109" s="340">
        <v>4</v>
      </c>
      <c r="E109" s="340">
        <v>5</v>
      </c>
      <c r="F109" s="340">
        <v>6</v>
      </c>
      <c r="G109" s="340">
        <v>7</v>
      </c>
      <c r="H109" s="340">
        <v>8</v>
      </c>
      <c r="I109" s="340">
        <v>9</v>
      </c>
      <c r="J109" s="341">
        <v>10</v>
      </c>
    </row>
    <row r="110" spans="1:10" ht="19.5" customHeight="1">
      <c r="A110" s="154"/>
      <c r="B110" s="159" t="s">
        <v>111</v>
      </c>
      <c r="C110" s="156" t="s">
        <v>305</v>
      </c>
      <c r="D110" s="157">
        <f aca="true" t="shared" si="10" ref="D110:D117">E110+J110</f>
        <v>2655801</v>
      </c>
      <c r="E110" s="157">
        <v>2655801</v>
      </c>
      <c r="F110" s="298">
        <v>1605674</v>
      </c>
      <c r="G110" s="298">
        <v>600000</v>
      </c>
      <c r="H110" s="298"/>
      <c r="I110" s="298"/>
      <c r="J110" s="158"/>
    </row>
    <row r="111" spans="1:10" ht="32.25" customHeight="1">
      <c r="A111" s="154"/>
      <c r="B111" s="168" t="s">
        <v>317</v>
      </c>
      <c r="C111" s="156" t="s">
        <v>637</v>
      </c>
      <c r="D111" s="157">
        <f t="shared" si="10"/>
        <v>709361</v>
      </c>
      <c r="E111" s="157">
        <v>709361</v>
      </c>
      <c r="F111" s="298">
        <v>658860</v>
      </c>
      <c r="G111" s="298"/>
      <c r="H111" s="298"/>
      <c r="I111" s="298"/>
      <c r="J111" s="158"/>
    </row>
    <row r="112" spans="1:10" ht="18" customHeight="1">
      <c r="A112" s="154"/>
      <c r="B112" s="159" t="s">
        <v>113</v>
      </c>
      <c r="C112" s="161" t="s">
        <v>114</v>
      </c>
      <c r="D112" s="157">
        <f t="shared" si="10"/>
        <v>541907</v>
      </c>
      <c r="E112" s="157">
        <v>541907</v>
      </c>
      <c r="F112" s="298">
        <v>383599</v>
      </c>
      <c r="G112" s="298"/>
      <c r="H112" s="298"/>
      <c r="I112" s="298"/>
      <c r="J112" s="158"/>
    </row>
    <row r="113" spans="1:10" ht="19.5" customHeight="1">
      <c r="A113" s="154"/>
      <c r="B113" s="159" t="s">
        <v>115</v>
      </c>
      <c r="C113" s="161" t="s">
        <v>318</v>
      </c>
      <c r="D113" s="157">
        <f t="shared" si="10"/>
        <v>570505</v>
      </c>
      <c r="E113" s="157">
        <v>570505</v>
      </c>
      <c r="F113" s="298">
        <v>400746</v>
      </c>
      <c r="G113" s="298"/>
      <c r="H113" s="298"/>
      <c r="I113" s="298"/>
      <c r="J113" s="158"/>
    </row>
    <row r="114" spans="1:10" ht="19.5" customHeight="1">
      <c r="A114" s="154"/>
      <c r="B114" s="159" t="s">
        <v>116</v>
      </c>
      <c r="C114" s="161" t="s">
        <v>117</v>
      </c>
      <c r="D114" s="157">
        <f t="shared" si="10"/>
        <v>125000</v>
      </c>
      <c r="E114" s="157">
        <v>125000</v>
      </c>
      <c r="F114" s="298"/>
      <c r="G114" s="298"/>
      <c r="H114" s="298"/>
      <c r="I114" s="298"/>
      <c r="J114" s="158"/>
    </row>
    <row r="115" spans="1:10" ht="19.5" customHeight="1">
      <c r="A115" s="154"/>
      <c r="B115" s="159" t="s">
        <v>118</v>
      </c>
      <c r="C115" s="161" t="s">
        <v>208</v>
      </c>
      <c r="D115" s="157">
        <f t="shared" si="10"/>
        <v>160000</v>
      </c>
      <c r="E115" s="157">
        <v>160000</v>
      </c>
      <c r="F115" s="298">
        <v>148128</v>
      </c>
      <c r="G115" s="298"/>
      <c r="H115" s="298"/>
      <c r="I115" s="298"/>
      <c r="J115" s="158"/>
    </row>
    <row r="116" spans="1:10" ht="19.5" customHeight="1">
      <c r="A116" s="154"/>
      <c r="B116" s="159" t="s">
        <v>464</v>
      </c>
      <c r="C116" s="161" t="s">
        <v>419</v>
      </c>
      <c r="D116" s="157">
        <f>E116</f>
        <v>18720</v>
      </c>
      <c r="E116" s="157">
        <v>18720</v>
      </c>
      <c r="F116" s="298"/>
      <c r="G116" s="298"/>
      <c r="H116" s="298"/>
      <c r="I116" s="298"/>
      <c r="J116" s="158"/>
    </row>
    <row r="117" spans="1:10" ht="19.5" customHeight="1">
      <c r="A117" s="154"/>
      <c r="B117" s="159" t="s">
        <v>303</v>
      </c>
      <c r="C117" s="161" t="s">
        <v>51</v>
      </c>
      <c r="D117" s="157">
        <f t="shared" si="10"/>
        <v>64298</v>
      </c>
      <c r="E117" s="157">
        <v>64298</v>
      </c>
      <c r="F117" s="298">
        <v>32184</v>
      </c>
      <c r="G117" s="298"/>
      <c r="H117" s="298"/>
      <c r="I117" s="298"/>
      <c r="J117" s="158"/>
    </row>
    <row r="118" spans="1:10" s="153" customFormat="1" ht="32.25" customHeight="1">
      <c r="A118" s="172" t="s">
        <v>119</v>
      </c>
      <c r="B118" s="149"/>
      <c r="C118" s="150" t="s">
        <v>120</v>
      </c>
      <c r="D118" s="151">
        <f>SUM(D119,D120,D122,D123,D125)+D124+D121</f>
        <v>4283660</v>
      </c>
      <c r="E118" s="151">
        <f>SUM(E119,E120,E122,E123,E125)+E124+E121</f>
        <v>3137660</v>
      </c>
      <c r="F118" s="151"/>
      <c r="G118" s="151"/>
      <c r="H118" s="151"/>
      <c r="I118" s="151"/>
      <c r="J118" s="152">
        <f>SUM(J119,J120,J122,J123,J125)+J124+J121</f>
        <v>1146000</v>
      </c>
    </row>
    <row r="119" spans="1:10" ht="17.25" customHeight="1">
      <c r="A119" s="154"/>
      <c r="B119" s="159" t="s">
        <v>121</v>
      </c>
      <c r="C119" s="161" t="s">
        <v>319</v>
      </c>
      <c r="D119" s="157">
        <f aca="true" t="shared" si="11" ref="D119:D125">E119+J119</f>
        <v>1416800</v>
      </c>
      <c r="E119" s="157">
        <v>1371800</v>
      </c>
      <c r="F119" s="298"/>
      <c r="G119" s="298"/>
      <c r="H119" s="298"/>
      <c r="I119" s="298"/>
      <c r="J119" s="158">
        <v>45000</v>
      </c>
    </row>
    <row r="120" spans="1:10" ht="19.5" customHeight="1">
      <c r="A120" s="154"/>
      <c r="B120" s="159" t="s">
        <v>122</v>
      </c>
      <c r="C120" s="161" t="s">
        <v>320</v>
      </c>
      <c r="D120" s="157">
        <f t="shared" si="11"/>
        <v>880000</v>
      </c>
      <c r="E120" s="157">
        <v>870000</v>
      </c>
      <c r="F120" s="298"/>
      <c r="G120" s="298"/>
      <c r="H120" s="298"/>
      <c r="I120" s="298"/>
      <c r="J120" s="158">
        <v>10000</v>
      </c>
    </row>
    <row r="121" spans="1:10" ht="19.5" customHeight="1">
      <c r="A121" s="154"/>
      <c r="B121" s="159" t="s">
        <v>570</v>
      </c>
      <c r="C121" s="161" t="s">
        <v>571</v>
      </c>
      <c r="D121" s="157">
        <f>E121+J121</f>
        <v>3000</v>
      </c>
      <c r="E121" s="157">
        <v>3000</v>
      </c>
      <c r="F121" s="298"/>
      <c r="G121" s="298"/>
      <c r="H121" s="298"/>
      <c r="I121" s="298"/>
      <c r="J121" s="158"/>
    </row>
    <row r="122" spans="1:10" ht="19.5" customHeight="1">
      <c r="A122" s="154"/>
      <c r="B122" s="159" t="s">
        <v>123</v>
      </c>
      <c r="C122" s="161" t="s">
        <v>209</v>
      </c>
      <c r="D122" s="157">
        <f t="shared" si="11"/>
        <v>573340</v>
      </c>
      <c r="E122" s="157">
        <v>73340</v>
      </c>
      <c r="F122" s="298"/>
      <c r="G122" s="298"/>
      <c r="H122" s="298"/>
      <c r="I122" s="298"/>
      <c r="J122" s="158">
        <v>500000</v>
      </c>
    </row>
    <row r="123" spans="1:10" ht="19.5" customHeight="1">
      <c r="A123" s="154"/>
      <c r="B123" s="159" t="s">
        <v>124</v>
      </c>
      <c r="C123" s="161" t="s">
        <v>155</v>
      </c>
      <c r="D123" s="157">
        <f t="shared" si="11"/>
        <v>1228520</v>
      </c>
      <c r="E123" s="157">
        <v>787520</v>
      </c>
      <c r="F123" s="298"/>
      <c r="G123" s="298"/>
      <c r="H123" s="298"/>
      <c r="I123" s="298"/>
      <c r="J123" s="158">
        <v>441000</v>
      </c>
    </row>
    <row r="124" spans="1:10" ht="32.25" customHeight="1">
      <c r="A124" s="154"/>
      <c r="B124" s="168" t="s">
        <v>566</v>
      </c>
      <c r="C124" s="297" t="s">
        <v>584</v>
      </c>
      <c r="D124" s="157">
        <f t="shared" si="11"/>
        <v>12000</v>
      </c>
      <c r="E124" s="157">
        <v>12000</v>
      </c>
      <c r="F124" s="298"/>
      <c r="G124" s="298"/>
      <c r="H124" s="298"/>
      <c r="I124" s="298"/>
      <c r="J124" s="158"/>
    </row>
    <row r="125" spans="1:10" ht="19.5" customHeight="1">
      <c r="A125" s="154"/>
      <c r="B125" s="159" t="s">
        <v>125</v>
      </c>
      <c r="C125" s="161" t="s">
        <v>51</v>
      </c>
      <c r="D125" s="157">
        <f t="shared" si="11"/>
        <v>170000</v>
      </c>
      <c r="E125" s="157">
        <v>20000</v>
      </c>
      <c r="F125" s="298"/>
      <c r="G125" s="298"/>
      <c r="H125" s="298"/>
      <c r="I125" s="298"/>
      <c r="J125" s="158">
        <v>150000</v>
      </c>
    </row>
    <row r="126" spans="1:10" s="153" customFormat="1" ht="32.25" customHeight="1">
      <c r="A126" s="172" t="s">
        <v>126</v>
      </c>
      <c r="B126" s="149"/>
      <c r="C126" s="150" t="s">
        <v>127</v>
      </c>
      <c r="D126" s="151">
        <f>SUM(D127,D128,D129,D130)</f>
        <v>3236840</v>
      </c>
      <c r="E126" s="151">
        <f aca="true" t="shared" si="12" ref="E126:J126">SUM(E127,E128,E129,E130)</f>
        <v>2806840</v>
      </c>
      <c r="F126" s="151"/>
      <c r="G126" s="151">
        <f t="shared" si="12"/>
        <v>2106840</v>
      </c>
      <c r="H126" s="151"/>
      <c r="I126" s="151"/>
      <c r="J126" s="152">
        <f t="shared" si="12"/>
        <v>430000</v>
      </c>
    </row>
    <row r="127" spans="1:10" ht="36" customHeight="1">
      <c r="A127" s="179"/>
      <c r="B127" s="180" t="s">
        <v>128</v>
      </c>
      <c r="C127" s="181" t="s">
        <v>210</v>
      </c>
      <c r="D127" s="182">
        <f>E127+J127</f>
        <v>1351640</v>
      </c>
      <c r="E127" s="182">
        <v>1051640</v>
      </c>
      <c r="F127" s="300"/>
      <c r="G127" s="300">
        <v>1051640</v>
      </c>
      <c r="H127" s="300"/>
      <c r="I127" s="300"/>
      <c r="J127" s="158">
        <v>300000</v>
      </c>
    </row>
    <row r="128" spans="1:10" ht="19.5" customHeight="1">
      <c r="A128" s="154"/>
      <c r="B128" s="159" t="s">
        <v>131</v>
      </c>
      <c r="C128" s="161" t="s">
        <v>321</v>
      </c>
      <c r="D128" s="157">
        <f>E128+J128</f>
        <v>900000</v>
      </c>
      <c r="E128" s="157">
        <v>770000</v>
      </c>
      <c r="F128" s="298"/>
      <c r="G128" s="298">
        <v>770000</v>
      </c>
      <c r="H128" s="298"/>
      <c r="I128" s="298"/>
      <c r="J128" s="158">
        <v>130000</v>
      </c>
    </row>
    <row r="129" spans="1:10" ht="19.5" customHeight="1">
      <c r="A129" s="154"/>
      <c r="B129" s="159" t="s">
        <v>129</v>
      </c>
      <c r="C129" s="161" t="s">
        <v>322</v>
      </c>
      <c r="D129" s="157">
        <f>E129+J129</f>
        <v>275000</v>
      </c>
      <c r="E129" s="157">
        <v>275000</v>
      </c>
      <c r="F129" s="298"/>
      <c r="G129" s="298">
        <v>275000</v>
      </c>
      <c r="H129" s="298"/>
      <c r="I129" s="298"/>
      <c r="J129" s="158"/>
    </row>
    <row r="130" spans="1:10" ht="19.5" customHeight="1">
      <c r="A130" s="154"/>
      <c r="B130" s="159" t="s">
        <v>133</v>
      </c>
      <c r="C130" s="161" t="s">
        <v>51</v>
      </c>
      <c r="D130" s="157">
        <f>E130+J130</f>
        <v>710200</v>
      </c>
      <c r="E130" s="157">
        <v>710200</v>
      </c>
      <c r="F130" s="298"/>
      <c r="G130" s="298">
        <v>10200</v>
      </c>
      <c r="H130" s="298"/>
      <c r="I130" s="298"/>
      <c r="J130" s="158"/>
    </row>
    <row r="131" spans="1:10" s="153" customFormat="1" ht="19.5" customHeight="1">
      <c r="A131" s="148" t="s">
        <v>134</v>
      </c>
      <c r="B131" s="149"/>
      <c r="C131" s="162" t="s">
        <v>135</v>
      </c>
      <c r="D131" s="151">
        <f>SUM(D132,D133)</f>
        <v>4784583</v>
      </c>
      <c r="E131" s="151">
        <f aca="true" t="shared" si="13" ref="E131:J131">SUM(E132,E133)</f>
        <v>1603000</v>
      </c>
      <c r="F131" s="299"/>
      <c r="G131" s="299">
        <f t="shared" si="13"/>
        <v>1243000</v>
      </c>
      <c r="H131" s="299"/>
      <c r="I131" s="299"/>
      <c r="J131" s="152">
        <f t="shared" si="13"/>
        <v>3181583</v>
      </c>
    </row>
    <row r="132" spans="1:10" ht="19.5" customHeight="1">
      <c r="A132" s="154"/>
      <c r="B132" s="183" t="s">
        <v>225</v>
      </c>
      <c r="C132" s="184" t="s">
        <v>226</v>
      </c>
      <c r="D132" s="185">
        <f>E132+J132</f>
        <v>3181583</v>
      </c>
      <c r="E132" s="185"/>
      <c r="F132" s="301"/>
      <c r="G132" s="301"/>
      <c r="H132" s="301"/>
      <c r="I132" s="301"/>
      <c r="J132" s="186">
        <v>3181583</v>
      </c>
    </row>
    <row r="133" spans="1:10" ht="32.25" customHeight="1">
      <c r="A133" s="154"/>
      <c r="B133" s="142" t="s">
        <v>136</v>
      </c>
      <c r="C133" s="156" t="s">
        <v>137</v>
      </c>
      <c r="D133" s="157">
        <f>E133+J133</f>
        <v>1603000</v>
      </c>
      <c r="E133" s="157">
        <v>1603000</v>
      </c>
      <c r="F133" s="298"/>
      <c r="G133" s="298">
        <v>1243000</v>
      </c>
      <c r="H133" s="298"/>
      <c r="I133" s="298"/>
      <c r="J133" s="158"/>
    </row>
    <row r="134" spans="1:10" ht="18.75" customHeight="1" thickBot="1">
      <c r="A134" s="154"/>
      <c r="B134" s="142"/>
      <c r="C134" s="156"/>
      <c r="D134" s="157"/>
      <c r="E134" s="157"/>
      <c r="F134" s="298"/>
      <c r="G134" s="298"/>
      <c r="H134" s="298"/>
      <c r="I134" s="298"/>
      <c r="J134" s="158"/>
    </row>
    <row r="135" spans="1:10" s="176" customFormat="1" ht="21" customHeight="1" thickBot="1">
      <c r="A135" s="521" t="s">
        <v>156</v>
      </c>
      <c r="B135" s="522"/>
      <c r="C135" s="543"/>
      <c r="D135" s="174">
        <f aca="true" t="shared" si="14" ref="D135:J135">SUM(D131,D118,D104,D92,D84,D67,D65,D63,D55,D50,D45,D36,D34,D29,D27,D22,D18)+D126+D25+D61+D100</f>
        <v>108662348</v>
      </c>
      <c r="E135" s="174">
        <f t="shared" si="14"/>
        <v>93423165</v>
      </c>
      <c r="F135" s="174">
        <f t="shared" si="14"/>
        <v>43225773</v>
      </c>
      <c r="G135" s="174">
        <f t="shared" si="14"/>
        <v>13197626</v>
      </c>
      <c r="H135" s="174">
        <f t="shared" si="14"/>
        <v>1070000</v>
      </c>
      <c r="I135" s="174"/>
      <c r="J135" s="175">
        <f t="shared" si="14"/>
        <v>15239183</v>
      </c>
    </row>
    <row r="136" spans="1:10" ht="19.5" customHeight="1">
      <c r="A136" s="164"/>
      <c r="B136" s="164"/>
      <c r="C136" s="165"/>
      <c r="D136" s="166"/>
      <c r="E136" s="166"/>
      <c r="F136" s="166"/>
      <c r="G136" s="166"/>
      <c r="H136" s="166"/>
      <c r="I136" s="166"/>
      <c r="J136" s="166"/>
    </row>
    <row r="137" spans="1:10" ht="19.5" customHeight="1">
      <c r="A137" s="164"/>
      <c r="B137" s="164"/>
      <c r="C137" s="165"/>
      <c r="D137" s="166"/>
      <c r="E137" s="166"/>
      <c r="F137" s="166"/>
      <c r="G137" s="166"/>
      <c r="H137" s="166"/>
      <c r="I137" s="166"/>
      <c r="J137" s="166"/>
    </row>
    <row r="138" spans="1:10" ht="19.5" customHeight="1">
      <c r="A138" s="164"/>
      <c r="B138" s="164"/>
      <c r="C138" s="165"/>
      <c r="D138" s="166"/>
      <c r="E138" s="166"/>
      <c r="F138" s="166"/>
      <c r="G138" s="166"/>
      <c r="H138" s="166"/>
      <c r="I138" s="166"/>
      <c r="J138" s="166"/>
    </row>
    <row r="139" spans="1:10" ht="19.5" customHeight="1">
      <c r="A139" s="164"/>
      <c r="B139" s="164"/>
      <c r="C139" s="165"/>
      <c r="D139" s="166"/>
      <c r="E139" s="166"/>
      <c r="F139" s="166"/>
      <c r="G139" s="166"/>
      <c r="H139" s="166"/>
      <c r="I139" s="166"/>
      <c r="J139" s="166"/>
    </row>
    <row r="147" ht="11.25">
      <c r="F147" s="140" t="s">
        <v>239</v>
      </c>
    </row>
  </sheetData>
  <sheetProtection password="CF53" sheet="1" objects="1" scenarios="1"/>
  <mergeCells count="13">
    <mergeCell ref="A135:C135"/>
    <mergeCell ref="I11:I16"/>
    <mergeCell ref="A10:A16"/>
    <mergeCell ref="A7:J7"/>
    <mergeCell ref="A6:J6"/>
    <mergeCell ref="B10:B16"/>
    <mergeCell ref="C10:C16"/>
    <mergeCell ref="E10:I10"/>
    <mergeCell ref="J10:J16"/>
    <mergeCell ref="E11:E16"/>
    <mergeCell ref="F11:F16"/>
    <mergeCell ref="G11:G16"/>
    <mergeCell ref="H11:H16"/>
  </mergeCells>
  <printOptions/>
  <pageMargins left="0.4724409448818898" right="0.1968503937007874" top="0.984251968503937" bottom="0.984251968503937" header="0.5118110236220472" footer="0.5118110236220472"/>
  <pageSetup horizontalDpi="300" verticalDpi="300" orientation="portrait" paperSize="9" r:id="rId1"/>
  <rowBreaks count="3" manualBreakCount="3">
    <brk id="42" max="9" man="1"/>
    <brk id="74" max="9" man="1"/>
    <brk id="10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workbookViewId="0" topLeftCell="A16">
      <selection activeCell="F3" sqref="F3"/>
    </sheetView>
  </sheetViews>
  <sheetFormatPr defaultColWidth="9.00390625" defaultRowHeight="12.75"/>
  <cols>
    <col min="1" max="1" width="4.125" style="177" customWidth="1"/>
    <col min="2" max="2" width="6.125" style="177" customWidth="1"/>
    <col min="3" max="3" width="29.125" style="178" customWidth="1"/>
    <col min="4" max="4" width="9.625" style="140" customWidth="1"/>
    <col min="5" max="5" width="9.375" style="140" customWidth="1"/>
    <col min="6" max="6" width="9.00390625" style="140" customWidth="1"/>
    <col min="7" max="7" width="8.75390625" style="140" customWidth="1"/>
    <col min="8" max="8" width="8.875" style="140" customWidth="1"/>
    <col min="9" max="16384" width="9.125" style="140" customWidth="1"/>
  </cols>
  <sheetData>
    <row r="1" spans="1:6" s="44" customFormat="1" ht="12.75">
      <c r="A1" s="133"/>
      <c r="B1" s="133"/>
      <c r="C1" s="42"/>
      <c r="F1" s="44" t="s">
        <v>413</v>
      </c>
    </row>
    <row r="2" spans="1:6" s="44" customFormat="1" ht="12.75">
      <c r="A2" s="133"/>
      <c r="B2" s="133"/>
      <c r="C2" s="42"/>
      <c r="F2" s="44" t="s">
        <v>674</v>
      </c>
    </row>
    <row r="3" spans="1:6" s="44" customFormat="1" ht="12.75">
      <c r="A3" s="133"/>
      <c r="B3" s="133"/>
      <c r="C3" s="42"/>
      <c r="F3" s="44" t="s">
        <v>684</v>
      </c>
    </row>
    <row r="4" spans="1:3" s="44" customFormat="1" ht="44.25" customHeight="1">
      <c r="A4" s="133"/>
      <c r="B4" s="133"/>
      <c r="C4" s="42"/>
    </row>
    <row r="5" spans="1:3" s="44" customFormat="1" ht="12.75">
      <c r="A5" s="133"/>
      <c r="B5" s="133"/>
      <c r="C5" s="42"/>
    </row>
    <row r="6" spans="1:8" s="135" customFormat="1" ht="12.75">
      <c r="A6" s="533" t="s">
        <v>579</v>
      </c>
      <c r="B6" s="533"/>
      <c r="C6" s="533"/>
      <c r="D6" s="533"/>
      <c r="E6" s="533"/>
      <c r="F6" s="533"/>
      <c r="G6" s="533"/>
      <c r="H6" s="533"/>
    </row>
    <row r="7" spans="1:8" s="135" customFormat="1" ht="25.5" customHeight="1">
      <c r="A7" s="544" t="s">
        <v>582</v>
      </c>
      <c r="B7" s="530"/>
      <c r="C7" s="530"/>
      <c r="D7" s="530"/>
      <c r="E7" s="530"/>
      <c r="F7" s="530"/>
      <c r="G7" s="530"/>
      <c r="H7" s="530"/>
    </row>
    <row r="8" spans="1:8" s="135" customFormat="1" ht="12.75">
      <c r="A8" s="132"/>
      <c r="B8" s="132"/>
      <c r="C8" s="132"/>
      <c r="D8" s="132"/>
      <c r="E8" s="132"/>
      <c r="F8" s="132"/>
      <c r="G8" s="132"/>
      <c r="H8" s="132"/>
    </row>
    <row r="9" spans="1:8" s="139" customFormat="1" ht="13.5" customHeight="1" thickBot="1">
      <c r="A9" s="136"/>
      <c r="B9" s="136"/>
      <c r="C9" s="137"/>
      <c r="D9" s="136"/>
      <c r="E9" s="136"/>
      <c r="F9" s="136"/>
      <c r="G9" s="136"/>
      <c r="H9" s="138" t="s">
        <v>234</v>
      </c>
    </row>
    <row r="10" spans="1:8" ht="14.25" customHeight="1">
      <c r="A10" s="534" t="s">
        <v>0</v>
      </c>
      <c r="B10" s="536" t="s">
        <v>1</v>
      </c>
      <c r="C10" s="536" t="s">
        <v>2</v>
      </c>
      <c r="D10" s="403" t="s">
        <v>3</v>
      </c>
      <c r="E10" s="538" t="s">
        <v>9</v>
      </c>
      <c r="F10" s="539"/>
      <c r="G10" s="539"/>
      <c r="H10" s="540" t="s">
        <v>10</v>
      </c>
    </row>
    <row r="11" spans="1:8" ht="11.25" customHeight="1">
      <c r="A11" s="535"/>
      <c r="B11" s="537"/>
      <c r="C11" s="537"/>
      <c r="D11" s="404" t="s">
        <v>4</v>
      </c>
      <c r="E11" s="517" t="s">
        <v>11</v>
      </c>
      <c r="F11" s="517" t="s">
        <v>16</v>
      </c>
      <c r="G11" s="520" t="s">
        <v>12</v>
      </c>
      <c r="H11" s="541"/>
    </row>
    <row r="12" spans="1:8" ht="11.25">
      <c r="A12" s="535"/>
      <c r="B12" s="537"/>
      <c r="C12" s="537"/>
      <c r="D12" s="404" t="s">
        <v>15</v>
      </c>
      <c r="E12" s="518"/>
      <c r="F12" s="518"/>
      <c r="G12" s="518"/>
      <c r="H12" s="541"/>
    </row>
    <row r="13" spans="1:8" ht="11.25">
      <c r="A13" s="535"/>
      <c r="B13" s="537"/>
      <c r="C13" s="537"/>
      <c r="D13" s="404" t="s">
        <v>5</v>
      </c>
      <c r="E13" s="518"/>
      <c r="F13" s="518"/>
      <c r="G13" s="518"/>
      <c r="H13" s="541"/>
    </row>
    <row r="14" spans="1:8" ht="11.25">
      <c r="A14" s="535"/>
      <c r="B14" s="537"/>
      <c r="C14" s="537"/>
      <c r="D14" s="404" t="s">
        <v>6</v>
      </c>
      <c r="E14" s="518"/>
      <c r="F14" s="518"/>
      <c r="G14" s="518"/>
      <c r="H14" s="541"/>
    </row>
    <row r="15" spans="1:8" ht="11.25">
      <c r="A15" s="535"/>
      <c r="B15" s="537"/>
      <c r="C15" s="537"/>
      <c r="D15" s="404" t="s">
        <v>7</v>
      </c>
      <c r="E15" s="518"/>
      <c r="F15" s="518"/>
      <c r="G15" s="518"/>
      <c r="H15" s="541"/>
    </row>
    <row r="16" spans="1:8" ht="11.25">
      <c r="A16" s="535"/>
      <c r="B16" s="537"/>
      <c r="C16" s="537"/>
      <c r="D16" s="404" t="s">
        <v>8</v>
      </c>
      <c r="E16" s="519"/>
      <c r="F16" s="519"/>
      <c r="G16" s="519"/>
      <c r="H16" s="542"/>
    </row>
    <row r="17" spans="1:8" s="147" customFormat="1" ht="11.25" thickBot="1">
      <c r="A17" s="143">
        <v>1</v>
      </c>
      <c r="B17" s="144">
        <v>2</v>
      </c>
      <c r="C17" s="144">
        <v>3</v>
      </c>
      <c r="D17" s="145">
        <v>4</v>
      </c>
      <c r="E17" s="145">
        <v>5</v>
      </c>
      <c r="F17" s="145">
        <v>6</v>
      </c>
      <c r="G17" s="145">
        <v>7</v>
      </c>
      <c r="H17" s="146">
        <v>8</v>
      </c>
    </row>
    <row r="18" spans="1:8" s="153" customFormat="1" ht="19.5" customHeight="1">
      <c r="A18" s="148" t="s">
        <v>99</v>
      </c>
      <c r="B18" s="149"/>
      <c r="C18" s="162" t="s">
        <v>100</v>
      </c>
      <c r="D18" s="151">
        <f>D19</f>
        <v>650000</v>
      </c>
      <c r="E18" s="151">
        <f>E19</f>
        <v>643900</v>
      </c>
      <c r="F18" s="151">
        <f>F19</f>
        <v>67587</v>
      </c>
      <c r="G18" s="151">
        <f>G19</f>
        <v>236400</v>
      </c>
      <c r="H18" s="152">
        <f>H19</f>
        <v>6100</v>
      </c>
    </row>
    <row r="19" spans="1:8" ht="27" customHeight="1" thickBot="1">
      <c r="A19" s="141"/>
      <c r="B19" s="142" t="s">
        <v>150</v>
      </c>
      <c r="C19" s="508" t="s">
        <v>151</v>
      </c>
      <c r="D19" s="509">
        <f>E19+H19</f>
        <v>650000</v>
      </c>
      <c r="E19" s="509">
        <v>643900</v>
      </c>
      <c r="F19" s="510">
        <v>67587</v>
      </c>
      <c r="G19" s="510">
        <v>236400</v>
      </c>
      <c r="H19" s="511">
        <v>6100</v>
      </c>
    </row>
    <row r="20" spans="1:8" s="176" customFormat="1" ht="21" customHeight="1" thickBot="1">
      <c r="A20" s="521" t="s">
        <v>156</v>
      </c>
      <c r="B20" s="522"/>
      <c r="C20" s="543"/>
      <c r="D20" s="174">
        <f>D18</f>
        <v>650000</v>
      </c>
      <c r="E20" s="174">
        <f>E18</f>
        <v>643900</v>
      </c>
      <c r="F20" s="174">
        <f>F18</f>
        <v>67587</v>
      </c>
      <c r="G20" s="174">
        <f>G18</f>
        <v>236400</v>
      </c>
      <c r="H20" s="175">
        <f>H18</f>
        <v>6100</v>
      </c>
    </row>
    <row r="21" spans="1:8" ht="19.5" customHeight="1">
      <c r="A21" s="164"/>
      <c r="B21" s="164"/>
      <c r="C21" s="165"/>
      <c r="D21" s="166"/>
      <c r="E21" s="166"/>
      <c r="F21" s="166"/>
      <c r="G21" s="166"/>
      <c r="H21" s="166"/>
    </row>
    <row r="22" spans="1:8" ht="19.5" customHeight="1">
      <c r="A22" s="164"/>
      <c r="B22" s="164"/>
      <c r="C22" s="165"/>
      <c r="D22" s="166"/>
      <c r="E22" s="166"/>
      <c r="F22" s="166"/>
      <c r="G22" s="166"/>
      <c r="H22" s="166"/>
    </row>
    <row r="23" spans="1:8" ht="19.5" customHeight="1">
      <c r="A23" s="164"/>
      <c r="B23" s="164"/>
      <c r="C23" s="165"/>
      <c r="D23" s="166"/>
      <c r="E23" s="166"/>
      <c r="F23" s="166"/>
      <c r="G23" s="166"/>
      <c r="H23" s="166"/>
    </row>
    <row r="24" spans="1:8" ht="19.5" customHeight="1">
      <c r="A24" s="164"/>
      <c r="B24" s="164"/>
      <c r="C24" s="165"/>
      <c r="D24" s="166"/>
      <c r="E24" s="166"/>
      <c r="F24" s="166"/>
      <c r="G24" s="166"/>
      <c r="H24" s="166"/>
    </row>
    <row r="32" ht="11.25">
      <c r="F32" s="140" t="s">
        <v>239</v>
      </c>
    </row>
  </sheetData>
  <sheetProtection password="CF53" sheet="1" objects="1" scenarios="1"/>
  <mergeCells count="11">
    <mergeCell ref="E11:E16"/>
    <mergeCell ref="F11:F16"/>
    <mergeCell ref="G11:G16"/>
    <mergeCell ref="A20:C20"/>
    <mergeCell ref="A6:H6"/>
    <mergeCell ref="A7:H7"/>
    <mergeCell ref="A10:A16"/>
    <mergeCell ref="B10:B16"/>
    <mergeCell ref="C10:C16"/>
    <mergeCell ref="E10:G10"/>
    <mergeCell ref="H10:H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EStrupczewska</cp:lastModifiedBy>
  <cp:lastPrinted>2004-02-23T07:42:07Z</cp:lastPrinted>
  <dcterms:created xsi:type="dcterms:W3CDTF">2000-09-07T11:58:52Z</dcterms:created>
  <dcterms:modified xsi:type="dcterms:W3CDTF">2005-07-07T06:26:00Z</dcterms:modified>
  <cp:category/>
  <cp:version/>
  <cp:contentType/>
  <cp:contentStatus/>
</cp:coreProperties>
</file>