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05" windowWidth="15195" windowHeight="8370" tabRatio="906" activeTab="3"/>
  </bookViews>
  <sheets>
    <sheet name="1Zmiany" sheetId="1" r:id="rId1"/>
    <sheet name="2PRZEDSIEWZIECIA2013-2028 (zmi)" sheetId="2" r:id="rId2"/>
    <sheet name="5WPF_2013-2020" sheetId="3" r:id="rId3"/>
    <sheet name="6PRZEDSIEWZIECIA2013-2020" sheetId="4" r:id="rId4"/>
  </sheets>
  <definedNames>
    <definedName name="_xlnm.Print_Area" localSheetId="0">'1Zmiany'!$A$1:$F$11</definedName>
    <definedName name="_xlnm.Print_Area" localSheetId="1">'2PRZEDSIEWZIECIA2013-2028 (zmi)'!$A$1:$T$295</definedName>
    <definedName name="_xlnm.Print_Area" localSheetId="2">'5WPF_2013-2020'!$A$1:$Q$111</definedName>
    <definedName name="_xlnm.Print_Area" localSheetId="3">'6PRZEDSIEWZIECIA2013-2020'!$A$1:$Q$112</definedName>
    <definedName name="_xlnm.Print_Titles" localSheetId="0">'1Zmiany'!$4:$6</definedName>
    <definedName name="_xlnm.Print_Titles" localSheetId="1">'2PRZEDSIEWZIECIA2013-2028 (zmi)'!$3:$5</definedName>
    <definedName name="_xlnm.Print_Titles" localSheetId="2">'5WPF_2013-2020'!$3:$3</definedName>
    <definedName name="_xlnm.Print_Titles" localSheetId="3">'6PRZEDSIEWZIECIA2013-2020'!$2:$4</definedName>
  </definedNames>
  <calcPr fullCalcOnLoad="1"/>
</workbook>
</file>

<file path=xl/sharedStrings.xml><?xml version="1.0" encoding="utf-8"?>
<sst xmlns="http://schemas.openxmlformats.org/spreadsheetml/2006/main" count="1143" uniqueCount="590">
  <si>
    <t>Umowa z f-mą VULCAN o prawo użytkowania programu komputerowego Sigma optivum wraz z serwerem aplikacji udostępnionym w sieci internet, łącznie z jego administrowaniem (80195)</t>
  </si>
  <si>
    <t>Odbiór odpadów komunalnych od właścicieli nieruchomości (90002)</t>
  </si>
  <si>
    <t>Bieżące utrzymanie nawierzchni, zieleni parkowej oraz obiektów małej architektury w sektorach nr 2 i 3 Parku Zdrojowego (90004)</t>
  </si>
  <si>
    <t>Konserwacja i sprzątanie Parku Zdrojowego (z wyłączeniem powierzchni w sektorach nr 2 i 3) oraz place zabaw w parku (90004)</t>
  </si>
  <si>
    <t>Utrzymanie terenów zieleni Miasta REJON I i inne tereny lewobrzeża (90004)</t>
  </si>
  <si>
    <t>Utrzymanie terenów zieleni miasta Świnoujście REJON II i inne tereny prawobrzeża (90004)</t>
  </si>
  <si>
    <t>1.3.1.19</t>
  </si>
  <si>
    <t>1.3.1.20</t>
  </si>
  <si>
    <t>1.3.1.21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</si>
  <si>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</si>
  <si>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</si>
  <si>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</si>
  <si>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</si>
  <si>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</si>
  <si>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</si>
  <si>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</si>
  <si>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</si>
  <si>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</si>
  <si>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1.3.1.31</t>
  </si>
  <si>
    <t>1.3.1.32</t>
  </si>
  <si>
    <t>1.3.1.33</t>
  </si>
  <si>
    <t>1.3.1.34</t>
  </si>
  <si>
    <t>1.3.1.35</t>
  </si>
  <si>
    <t>1.3.1.36</t>
  </si>
  <si>
    <t>1.3.1.37</t>
  </si>
  <si>
    <t>1.3.1.38</t>
  </si>
  <si>
    <t>1.3.1.39</t>
  </si>
  <si>
    <t>1.3.1.40</t>
  </si>
  <si>
    <t>1.3.1.41</t>
  </si>
  <si>
    <t>1.3.1.42</t>
  </si>
  <si>
    <t>1.3.1.43</t>
  </si>
  <si>
    <t>1.3.1.44</t>
  </si>
  <si>
    <t>1.3.1.45</t>
  </si>
  <si>
    <t>1.3.1.46</t>
  </si>
  <si>
    <t>1.3.1.47</t>
  </si>
  <si>
    <t>1.3.1.48</t>
  </si>
  <si>
    <t>1.3.1.49</t>
  </si>
  <si>
    <t>1.3.1.50</t>
  </si>
  <si>
    <t>1.3.1.51</t>
  </si>
  <si>
    <t>1.3.1.52</t>
  </si>
  <si>
    <t>1.3.1.53</t>
  </si>
  <si>
    <t>1.3.1.54</t>
  </si>
  <si>
    <t>1.3.1.55</t>
  </si>
  <si>
    <t>1.3.1.56</t>
  </si>
  <si>
    <t>1.3.1.57</t>
  </si>
  <si>
    <t>1.3.1.58</t>
  </si>
  <si>
    <t>1.3.1.59</t>
  </si>
  <si>
    <t>1.3.1.60</t>
  </si>
  <si>
    <t>1.3.1.61</t>
  </si>
  <si>
    <t>1.3.1.62</t>
  </si>
  <si>
    <t>1.3.1.63</t>
  </si>
  <si>
    <t>1.3.1.64</t>
  </si>
  <si>
    <t>1.3.1.65</t>
  </si>
  <si>
    <t>1.3.1.66</t>
  </si>
  <si>
    <t>1.3.1.67</t>
  </si>
  <si>
    <t>1.3.1.68</t>
  </si>
  <si>
    <t>1.3.1.69</t>
  </si>
  <si>
    <t>1.3.1.70</t>
  </si>
  <si>
    <t>1.3.1.71</t>
  </si>
  <si>
    <t>1.3.1.72</t>
  </si>
  <si>
    <t>1.3.1.73</t>
  </si>
  <si>
    <t>1.3.1.74</t>
  </si>
  <si>
    <t>1.3.1.75</t>
  </si>
  <si>
    <t>1.3.1.76</t>
  </si>
  <si>
    <t>1.3.1.77</t>
  </si>
  <si>
    <t>Urząd Miasta (WIM/SP9)</t>
  </si>
  <si>
    <t>Wieloletnia prognoza finansowa Miasta Świnoujście na lata 2013-2020</t>
  </si>
  <si>
    <t>Dochody ogółem*</t>
  </si>
  <si>
    <t>dochody z tytułu udziału we wpływach z podatku dochodowego od osób fizycznych</t>
  </si>
  <si>
    <t>dochody z tytułu udziału we wpływach z podatku dochodowego od osób prawnych</t>
  </si>
  <si>
    <t>1.1.3.</t>
  </si>
  <si>
    <t>z podatku od nieruchomości</t>
  </si>
  <si>
    <t>1.1.3.1.</t>
  </si>
  <si>
    <t>1.1.4.</t>
  </si>
  <si>
    <t>z subwencji ogólnej</t>
  </si>
  <si>
    <t>z tytułu dotacji i środków przeznaczonych na cele bieżące</t>
  </si>
  <si>
    <t>§031</t>
  </si>
  <si>
    <t>§279,§292</t>
  </si>
  <si>
    <t>dotacje i środki z innych źródeł</t>
  </si>
  <si>
    <t>§ 0770, 0870</t>
  </si>
  <si>
    <t>Dochody bieżące*</t>
  </si>
  <si>
    <t xml:space="preserve">Dochody majątkowe* </t>
  </si>
  <si>
    <r>
      <t>ze sprzedaży majątku*</t>
    </r>
    <r>
      <rPr>
        <i/>
        <sz val="9"/>
        <rFont val="Times New Roman"/>
        <family val="1"/>
      </rPr>
      <t xml:space="preserve"> </t>
    </r>
  </si>
  <si>
    <t>z tytułu dotacji oraz środków przeznaczonych na inwestycje</t>
  </si>
  <si>
    <t>1.1.5.</t>
  </si>
  <si>
    <t>Wydatki ogółem*</t>
  </si>
  <si>
    <t>2.1.</t>
  </si>
  <si>
    <t>Wydatki bieżące*</t>
  </si>
  <si>
    <t>2.1.1.</t>
  </si>
  <si>
    <t>2.1.1.1.</t>
  </si>
  <si>
    <t>2.1.2.</t>
  </si>
  <si>
    <t>2.1.3.</t>
  </si>
  <si>
    <t>wydatki na obsługę długu*</t>
  </si>
  <si>
    <t>2.1.3.1.</t>
  </si>
  <si>
    <t>w tym odsetki i dyskonto określone w art. 243 ust. 1 ufp/169 sufp*</t>
  </si>
  <si>
    <t>Wydatki majątkowe*</t>
  </si>
  <si>
    <t>2.2.</t>
  </si>
  <si>
    <t xml:space="preserve">Wynik budżetu* </t>
  </si>
  <si>
    <t>Przychody budżetu*</t>
  </si>
  <si>
    <t>Wolne środki, o których mowa w art. 217 ust.2 pkt 6 ufp*</t>
  </si>
  <si>
    <t>Nadwyżka budżetowa z lat ubiegłych*</t>
  </si>
  <si>
    <t>Kredyty, pożyczki, emisja papierów wartościowych*</t>
  </si>
  <si>
    <t>Inne przychody niezwiązane z zaciągnięciem długu*</t>
  </si>
  <si>
    <t>w tym na pokrycie deficytu budżetu*</t>
  </si>
  <si>
    <t>4.1.</t>
  </si>
  <si>
    <t>4.1.1.</t>
  </si>
  <si>
    <t>4.2.</t>
  </si>
  <si>
    <t>4.2.1.</t>
  </si>
  <si>
    <t>4.3.</t>
  </si>
  <si>
    <t>4.3.1.</t>
  </si>
  <si>
    <t>4.4.</t>
  </si>
  <si>
    <t>4.4.1.</t>
  </si>
  <si>
    <t xml:space="preserve">Rozchody budżetu* </t>
  </si>
  <si>
    <t>Spłaty rat kapitałowych kredytów i pożyczek oraz wykup papierów wartościowych*</t>
  </si>
  <si>
    <t>5.1.</t>
  </si>
  <si>
    <t>5.1.1.</t>
  </si>
  <si>
    <t>5.1.1.1.</t>
  </si>
  <si>
    <t>5.2.</t>
  </si>
  <si>
    <t>Inne rozchody niezwiązane ze spłatą długu</t>
  </si>
  <si>
    <t>Kwota długu*</t>
  </si>
  <si>
    <t>Łączna kwota wyłączeń z ograniczeń długu określonych w art. 170 ust. 3 sufp, oraz w art. 36 ustawy o zmianie niektórych ustaw w związku z realizacją ustawy budżetowej</t>
  </si>
  <si>
    <t>6.1.</t>
  </si>
  <si>
    <t>Łączna kwota wyłączeń z ograniczeń długu określonych w art. 170 ust. 3 sufp</t>
  </si>
  <si>
    <t>6.1.1.</t>
  </si>
  <si>
    <t>6.2.</t>
  </si>
  <si>
    <t>6.3.</t>
  </si>
  <si>
    <t>Wskaźnik zadłużenia do dochodów ogółem określony w art. 170 sufp, po uwzględnieniu wyłączeń określonych w pkt 6.1.</t>
  </si>
  <si>
    <t>Tabela nr 1</t>
  </si>
  <si>
    <t>Uchwała uwzględnia zmiany budżetu  (tj.  dochodów i wydatków) wprowadzonych uchwałą RM nr XXXIV/271/2013 i XXXV/275/2013 oraz zmian wprowadzonych na mocy zarządzeń w m-cu styczniu i do 28 lutego 2013r.</t>
  </si>
  <si>
    <t>Uchwała uwzględnia zmiany budżetu  (tj.  dochodów i wydatków) wprowadzonych uchwałą RM nr XXXVI/293/2013 oraz zmian wprowadzonych na mocy zarządzeń po 28 lutym 2013r.</t>
  </si>
  <si>
    <t xml:space="preserve">ZMIANY W WIELOLETNIEJ PROGNOZIE FINANSOWEJ MIASTA ŚWINOUJŚCIE
 WPROWADZONE W I PÓŁROCZU 2013 ROKU </t>
  </si>
  <si>
    <t>Wskaźnik zadłużenia do dochodów ogółem określony w art. 170 sufp, bez uwzględnienia wyłączeń określonych w pkt 6.1.</t>
  </si>
  <si>
    <t>Kwota zobowiązań wynikających z przejęcia przez jednostkę samorządu terytorialnego zobowiązań po likwidowanych i przekształcanych jednostkach zaliczanych do sektora finansów publicznych</t>
  </si>
  <si>
    <t>8.1.</t>
  </si>
  <si>
    <t>Różnica między dochodami bieżącymi a wydatkami bieżącymi</t>
  </si>
  <si>
    <t>8.2.</t>
  </si>
  <si>
    <t>Różnica między dochodami bieżącymi powiększonymi o nadwyżkę budżetową określoną w pkt 4.1. i wolne środki określone w pkt 4.2. a wydatkami bieżącymi, pomniejszonymi o wydatki określone w pkt 2.1.2.</t>
  </si>
  <si>
    <t>Wskaźnik spłaty zobowiązań</t>
  </si>
  <si>
    <t>Wskaźnik planowanej łącznej kwoty spłaty zobowiązań, o której mowa w art.169 ust 1 sufp do dochodów ogółem, bez uwzględnienia wyłączeń określonych w pkt 5.1.1.</t>
  </si>
  <si>
    <t>9.1.</t>
  </si>
  <si>
    <t>9.2.</t>
  </si>
  <si>
    <t>Wskaźnik planowanej łącznej kwoty spłaty zobowiązań, o której mowa w art.169 ust 1 sufp do dochodów ogółem, po uwzględnieniu wyłączeń przypadających na dany rok określonych w pkt 5.1.1.</t>
  </si>
  <si>
    <t>9.3.</t>
  </si>
  <si>
    <t>9.4.</t>
  </si>
  <si>
    <t>9.5.</t>
  </si>
  <si>
    <t>9.6.</t>
  </si>
  <si>
    <t>9.7.</t>
  </si>
  <si>
    <t>9.7.1.</t>
  </si>
  <si>
    <t>9.8.</t>
  </si>
  <si>
    <t>9.8.1.</t>
  </si>
  <si>
    <t>10.1.</t>
  </si>
  <si>
    <t>Spłaty kredytów, pożyczek i wykup papierów wartościowych</t>
  </si>
  <si>
    <t>Informacje uzupełniające o wybranych rodzajach wydatków budżetowych</t>
  </si>
  <si>
    <t>11.1.</t>
  </si>
  <si>
    <t>Wydatki bieżące na wynagrodzenia i składki od nich naliczane</t>
  </si>
  <si>
    <t>11.2.</t>
  </si>
  <si>
    <t xml:space="preserve">11.3. </t>
  </si>
  <si>
    <t>bieżące</t>
  </si>
  <si>
    <t>majątkowe</t>
  </si>
  <si>
    <t>11.3.1.</t>
  </si>
  <si>
    <t>11.3.2.</t>
  </si>
  <si>
    <t>11.4.</t>
  </si>
  <si>
    <t>11.5.</t>
  </si>
  <si>
    <t>11.6.</t>
  </si>
  <si>
    <t>Wydatki majątkowe w formie dotacji</t>
  </si>
  <si>
    <t>12.1.</t>
  </si>
  <si>
    <t>Dochody bieżące na programy, projekty lub zadania finansowane z udziałem środków, o których mowa w art. 5 ust. 1 pkt 2 i 3 ufp</t>
  </si>
  <si>
    <t>Finansowanie programów, projektów lub zadań realizowanych z udziałem środków, o których mowa w art. 5 ust. 1 pkt 2 i 3 ufp</t>
  </si>
  <si>
    <t>- w tym środki określone w art. 5 ust. 1 pkt 2 ufp</t>
  </si>
  <si>
    <t>- w tym środki określone w art. 5 ust. 1 pkt 2 ufp, wynikające wyłącznie z zawartych umów na realizację programu, projektu lub zadania</t>
  </si>
  <si>
    <t>12.1.1.</t>
  </si>
  <si>
    <t>12.1.1.1.</t>
  </si>
  <si>
    <t>12.2.</t>
  </si>
  <si>
    <t>12.2.1</t>
  </si>
  <si>
    <t>12.2.1.1.</t>
  </si>
  <si>
    <t>12.3.</t>
  </si>
  <si>
    <t>Wydatki bieżące na programy, projekty lub zadania finansowane z udziałem środków, o których mowa w art. 5 ust. 1 pkt 2 i 3 ufp</t>
  </si>
  <si>
    <t>- w tym finansowane środkami określonymi w art. 5 ust. 1 pkt 2 ufp</t>
  </si>
  <si>
    <t>12.3.1.</t>
  </si>
  <si>
    <t>12.3.2.</t>
  </si>
  <si>
    <t>Wydatki bieżące na realizację programu, projektu lub zadania wynikające wyłącznie z zawartych umów z podmiotem dysponującym środkami, o których mowa w art. 5 ust. 1 pkt 2 ufp</t>
  </si>
  <si>
    <t>Wydatki majątkowe na programy, projekty lub zadania finansowane z udziałem środków, o których mowa w art. 5 ust. 1 pkt 2 i 3 ufp</t>
  </si>
  <si>
    <t>12.4.</t>
  </si>
  <si>
    <t>12.4.1.</t>
  </si>
  <si>
    <t>12.4.2.</t>
  </si>
  <si>
    <t>Wydatki majątkowe na realizację programu, projektu lub zadania wynikające wyłącznie z zawartych umów z podmiotem dysponującym środkami, o których mowa w art. 5 ust. 1 pkt 2 ufp</t>
  </si>
  <si>
    <t>Kwoty dotyczące przejęcia i spłaty zobowiązań po samodzielnych publicznych zakładach opieki zdrowotnej oraz pokrycia ujemnego wyniku</t>
  </si>
  <si>
    <t>13.1.</t>
  </si>
  <si>
    <t>Kwota zobowiązań wynikających z przejęcia przez jednostkę samorządu terytorialnego zobowiązań po likwidowanych i przekształcanych samodzielnych zakładach opieki zdrowotnej</t>
  </si>
  <si>
    <t>13.2.</t>
  </si>
  <si>
    <t>13.3.</t>
  </si>
  <si>
    <t>13.4.</t>
  </si>
  <si>
    <t>13.5.</t>
  </si>
  <si>
    <t>13.6.</t>
  </si>
  <si>
    <t>13.7.</t>
  </si>
  <si>
    <t>14.1.</t>
  </si>
  <si>
    <t>14.2.</t>
  </si>
  <si>
    <t>14.3.</t>
  </si>
  <si>
    <t>14.3.1.</t>
  </si>
  <si>
    <t>14.3.2</t>
  </si>
  <si>
    <t>14.3.3.</t>
  </si>
  <si>
    <t>14.4.</t>
  </si>
  <si>
    <t>1</t>
  </si>
  <si>
    <t>2</t>
  </si>
  <si>
    <t>Wprowadzono zmiany w dochodach i wydatkach, zmienił się wynik budżetu, skorygowano kwoty przychodów, kwotę długu i relację zrównoważenia wydatków bieżących, zmienił się wskaźnik spłaty zobowiązań, zmianie uległy informacje uzupełniające o wybranych rodzajach wydatków budżetowych oraz o finansowaniu programów, projektów lub zadań z udziałem środków, o któych mowa w art.5 ust.1 pkt. 2 i 3 ufp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</si>
  <si>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</si>
  <si>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</si>
  <si>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</si>
  <si>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</si>
  <si>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z tytułu zobowiązań już zaciągniętych*</t>
  </si>
  <si>
    <t>Kwota długu, którego planowana spłata dokona się z wydatków budżetu*</t>
  </si>
  <si>
    <t>Wydatki zmniejszające dług*, w tym:</t>
  </si>
  <si>
    <t>spłata zobowiązań wymagalnych z lat poprzednich, innych niż w pkt 14.3.3*</t>
  </si>
  <si>
    <t>związane z umowami zaliczanymi do tytułów dłużnych wliczanych w państwowy dług publiczny*</t>
  </si>
  <si>
    <t>wypłaty z tytułu wymagalnych poręczeń i gwarancji*</t>
  </si>
  <si>
    <r>
      <t>podatki i opłaty</t>
    </r>
    <r>
      <rPr>
        <vertAlign val="superscript"/>
        <sz val="9"/>
        <rFont val="Times New Roman"/>
        <family val="1"/>
      </rPr>
      <t>1)</t>
    </r>
  </si>
  <si>
    <t>sufp - (stara) ustawa o finansach publicznych z 30 czerwca 2005 r. (Dz. U. Nr 249, poz.2104, z późn. zm.).</t>
  </si>
  <si>
    <t>ufp - ustawa o finansach publicznych z 27 sierpnia 2009 r. (Dz. U. Nr 157, poz 1240, z późn. zm.).</t>
  </si>
  <si>
    <r>
      <t>na spłatę przejętych zobowiązań samodzielnego publicznego zakładu opieki zdrowotnej przekształconego na zasadach określonych w przepisach o działalności leczniczej, w wysokości w jakiej nie podlegają sfinansowaniu dotacją z budżetu państwa</t>
    </r>
    <r>
      <rPr>
        <vertAlign val="superscript"/>
        <sz val="9"/>
        <rFont val="Times New Roman"/>
        <family val="1"/>
      </rPr>
      <t>2)</t>
    </r>
  </si>
  <si>
    <t>w tym łączna kwota przypadających na dany rok kwot wyłączeń z art. 243 ust. 3 pkt 1ufp oraz art. 169 ust. 3 pkt 1 sufp, art. 121a ustawy z dnia 27 sierpnia 2009r. - Przepisy wprowadzające ustawę o finansach publicznych oraz art. 36 ustawy z dnia 7 grudnia 2012r. o zmianie niektórych ustaw w związku z realizacją ustawy budżetowej*</t>
  </si>
  <si>
    <t>w tym łączna kwota przypadających na dany rok kwot wyłączeń z art. 243 ust. 3 pkt 1ufp oraz art. 169 ust. 3 pkt 1 sufp*</t>
  </si>
  <si>
    <t>Wskaźnik planowanej łącznej kwoty spłaty zobowiązań, o której mowa w art.243 ust 1ufp do dochodów ogółem, bez uwzględnienia zobowiązań związku współtworzonego przez jednostkę samorządu terytorialnego i bez uwzględnienia wyłączeń przypadających na dany rok określonych w pkt 5.1.1.*</t>
  </si>
  <si>
    <t>Wskaźnik planowanej łącznej kwoty spłaty zobowiązań, o której mowa w art.243 ust 1ufp do dochodów ogółem, bez uwzględnienia zobowiązań związku współtworzonego przez jednostkę samorządu terytorialnego, po uwzględnieniu wyłączeń przypadających na dany rok określonych w pkt 5.1.1.*</t>
  </si>
  <si>
    <t>Kwota zobowiązań związku współtworzonego przez jednostkę samorządu terytorialnego przypadających do spłaty w danym roku budżetowym, podlegająca doliczeniu zgodnie z art. 244 ufp*</t>
  </si>
  <si>
    <t>Wskaźnik planowanej łącznej kwoty spłaty zobowiązań, o której mowa w art.243 ust 1ufp do dochodów ogółem, po uwzględnieniu zobowiązań związku współtworzonego przez jednostkę samorządu terytorialnego oraz po uwzględnieniu wyłączeń przypadających na dany rok określonych w pkt 5.1.1.*</t>
  </si>
  <si>
    <t>Dopuszczalny wskaźnik spłaty zobowiązań określony w art. 243 ustawy, po uwzględnieniu wyłączeń określonych w art. 36 ustawy z dnia 7 grudnia 2012r. o zmianie niektórych ustaw w związku z realizacją ustawy budżetowej, obliczony w oparciu o wykonanieroku poprzedzającego rok budżetowy*</t>
  </si>
  <si>
    <t>Informacja o spełnieniu wskaźnika spłaty zobowiązań w art.243 ufp, po uwzględnieniu zobowiązań związku współtworzonego przez jednostkę samorządu terytorialnego oraz po uwzględnieniu wyłączeń określonych w pkt 5.1.1., obliczonego w oparciu o wykonanie roku poprzedzającego rok budżetowy*</t>
  </si>
  <si>
    <r>
      <t>Przeznaczenie prognozowanej nadwyżki budżetowej</t>
    </r>
    <r>
      <rPr>
        <b/>
        <vertAlign val="superscript"/>
        <sz val="9"/>
        <rFont val="Times New Roman"/>
        <family val="1"/>
      </rPr>
      <t>3)</t>
    </r>
    <r>
      <rPr>
        <b/>
        <sz val="9"/>
        <rFont val="Times New Roman"/>
        <family val="1"/>
      </rPr>
      <t>, w tym na:</t>
    </r>
  </si>
  <si>
    <r>
      <t>Wydatki związane z funkcjonowaniem organów jednostki samorządu terytorialnego</t>
    </r>
    <r>
      <rPr>
        <b/>
        <vertAlign val="superscript"/>
        <sz val="9"/>
        <rFont val="Times New Roman"/>
        <family val="1"/>
      </rPr>
      <t>4)</t>
    </r>
  </si>
  <si>
    <r>
      <t>Wydatki  inwestycyjne kontynuowane</t>
    </r>
    <r>
      <rPr>
        <b/>
        <vertAlign val="superscript"/>
        <sz val="9"/>
        <rFont val="Times New Roman"/>
        <family val="1"/>
      </rPr>
      <t>5)</t>
    </r>
  </si>
  <si>
    <r>
      <t>Nowe wydatki inwestycyjne</t>
    </r>
    <r>
      <rPr>
        <b/>
        <vertAlign val="superscript"/>
        <sz val="9"/>
        <rFont val="Times New Roman"/>
        <family val="1"/>
      </rPr>
      <t>6)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</si>
  <si>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 W pozycji wykazuje się kwoty wszystkich podatków i opłat pobieranych przez jednostkę samorządu terytorialnego, a nie tylko podatków i opłat lokalnych.</t>
    </r>
  </si>
  <si>
    <t>1.3.2.6</t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</si>
  <si>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 Pozycje wykazuje się dla lat budżetowych 2013-2018.</t>
    </r>
  </si>
  <si>
    <r>
      <rPr>
        <vertAlign val="superscript"/>
        <sz val="9"/>
        <rFont val="Times New Roman"/>
        <family val="1"/>
      </rPr>
      <t xml:space="preserve">4)  </t>
    </r>
    <r>
      <rPr>
        <sz val="9"/>
        <rFont val="Times New Roman"/>
        <family val="1"/>
      </rPr>
      <t>W pozycji wykazuje się kwoty wydatków w ramach zadań własnych klasyfikowanych w dziale 750-Administracja publiczna w rozdziałach właściwych dla organów i urzędów jednostki samorządu terytorialnego (rozdziały od 75017 do 75023).</t>
    </r>
  </si>
  <si>
    <r>
      <rPr>
        <vertAlign val="superscript"/>
        <sz val="9"/>
        <rFont val="Times New Roman"/>
        <family val="1"/>
      </rPr>
      <t xml:space="preserve">3)  </t>
    </r>
    <r>
      <rPr>
        <sz val="9"/>
        <rFont val="Times New Roman"/>
        <family val="1"/>
      </rPr>
      <t>Przeznaczenie nadwyżki budżetowej, inne niż spłaty kredytów, pożyczek i wykup papierów wartościowych, wymaga określenia w objaśnieniach do wieloletniej prognozy finansowej.</t>
    </r>
  </si>
  <si>
    <r>
      <rPr>
        <vertAlign val="superscript"/>
        <sz val="9"/>
        <rFont val="Times New Roman"/>
        <family val="1"/>
      </rPr>
      <t>5)</t>
    </r>
    <r>
      <rPr>
        <sz val="9"/>
        <rFont val="Times New Roman"/>
        <family val="1"/>
      </rPr>
      <t xml:space="preserve"> W pozycji wykazuje się wartość inwestycji rozpoczętych co najmniej w poprzednim roku budżetowym, którego dotyczy kolumna.</t>
    </r>
  </si>
  <si>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W pozycji wykazuje się wartość nowych inwestycji, które planuje się rozpocząć w roku, kórego dotyczy kolumna.</t>
    </r>
  </si>
  <si>
    <t>* Pozycje oznaczone gwiazdką sporządza się na okres, na który zaciągnięto oraz planuje się zaciągnąć zobowiązania dłużne (prognoza kwoty długu).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zobowiązanie dłużne, informację o wydatkach z tytułu niewymagalnych poręczeń i gwarancji, wykraczających poza wspomniany okres, należy zamieścić w objaśnieniach do wieloletniej prognozy finansowej.</t>
  </si>
  <si>
    <t>z tytułu poręczeń i gwarancji*</t>
  </si>
  <si>
    <t>Relacja zrównoważenia wydatków bieżących, o której mowa w art. 242 ustawy</t>
  </si>
  <si>
    <t>MłDK</t>
  </si>
  <si>
    <r>
      <rPr>
        <vertAlign val="superscript"/>
        <sz val="9"/>
        <rFont val="Times New Roman"/>
        <family val="1"/>
      </rPr>
      <t xml:space="preserve">x </t>
    </r>
    <r>
      <rPr>
        <sz val="9"/>
        <rFont val="Times New Roman"/>
        <family val="1"/>
      </rPr>
      <t xml:space="preserve"> Informacja o spełnieniu wskaźnika spłaty zobowiązań określonego w art. 243 ustawy po uwzględnieniu zobowiązań związku współtworzonego przez jednostkę samorządu terytorialnego, oraz po uwzględnieniu wyłączeń określonych w pkt 5.1.1. zostanie automatycznie wygenerowana przez aplikację wskazaną przez Ministra Finansów, o której mowa w  §4 ust. 1 rozporządzenia Ministra Finansów z dnia 10 stycznia 2013r. w sprawie wieloletniej prognozy finansowej jednostki samorządu terytorialnego. Automatyczne wyliczenia danych na podstawie wartości prognozowanych przez jednostkę samorządu terytorialnego dotyczą w szczególności także pkt. 9.1-9.4 oraz pkt. 9.6.-9.7.</t>
    </r>
  </si>
  <si>
    <t>Wysokość zobowiązań podlegających umorzeniu, o których mowa w art. 190 ustawy o działalności leczniczej</t>
  </si>
  <si>
    <t>Dochody budżetowe z tytułu dotacji celowej z budżetu państwa, o której mowa w art. 196 ustawy z dnia 15 kwietnia 2011r. o działalności leczniczej (Dz.U. Nr 112, poz. 654, z późn. zm.)</t>
  </si>
  <si>
    <t>Wynik operacji niekasowych wpływających na kwotę długu (m.in. umorzenia, różnice kursowe)*</t>
  </si>
  <si>
    <t>2012</t>
  </si>
  <si>
    <t>plan za 3 kwartały 2012</t>
  </si>
  <si>
    <r>
      <t>tak</t>
    </r>
    <r>
      <rPr>
        <b/>
        <strike/>
        <sz val="10"/>
        <rFont val="Times New Roman"/>
        <family val="1"/>
      </rPr>
      <t>/nie</t>
    </r>
    <r>
      <rPr>
        <b/>
        <vertAlign val="superscript"/>
        <sz val="10"/>
        <rFont val="Times New Roman"/>
        <family val="1"/>
      </rPr>
      <t>x</t>
    </r>
  </si>
  <si>
    <r>
      <t>tak</t>
    </r>
    <r>
      <rPr>
        <strike/>
        <sz val="10"/>
        <rFont val="Times New Roman"/>
        <family val="1"/>
      </rPr>
      <t>/nie</t>
    </r>
    <r>
      <rPr>
        <vertAlign val="superscript"/>
        <sz val="10"/>
        <rFont val="Times New Roman"/>
        <family val="1"/>
      </rPr>
      <t>x</t>
    </r>
  </si>
  <si>
    <t>Zestawienie planowanych i realizowanych przedsięwzięć na lata 2013-2020</t>
  </si>
  <si>
    <t>Dochody majątkowe na programy, projekty lub zadania finansowane z udziałem środków, o których mowa w art. 5 ust. 1 pkt 2 i 3 ufp</t>
  </si>
  <si>
    <t>podatki i opłaty + rekompensata dochodów</t>
  </si>
  <si>
    <t>potencjalne są w poz. 15</t>
  </si>
  <si>
    <t>Dopuszczalny wskaźnik spłaty zobowiązań określony w art. 243 ustawy, po uwzględnieniu wyłączeń określonych w art. 36 ustawy z dnia 7 grudnia 2012r. o zmianie niektórych ustaw w związku z realizacją ustawy budżetowej, obliczony w oparciu o plan 3 kwartałów roku poprzedzającego rok budżetowy*</t>
  </si>
  <si>
    <t>Informacja o spełnieniu wskaźnika spłaty zobowiązań w art.243 ufp, po uwzględnieniu zobowiązań związku współtworzonego przez jednostkę samorządu terytorialnego oraz po uwzględnieniu wyłączeń określonych w pkt 5.1.1., obliczonego w oparciu o plan 3 kwartałów roku poprzedzającego rok budżetowy*</t>
  </si>
  <si>
    <t>Wydatki na spłatę przejętych zobowiązań samodzielnego publicznego zakładu opieki zdrowotnej przejętych do końca 2011r. na podstawie przepisów o zakłądach opieki zdrowotnej</t>
  </si>
  <si>
    <t>§4160</t>
  </si>
  <si>
    <t>zobowiązania wymagalne, umowy zaliczane do kategorii kredytów i pożyczek</t>
  </si>
  <si>
    <r>
      <t>Wskaźnik</t>
    </r>
    <r>
      <rPr>
        <sz val="9"/>
        <rFont val="Times New Roman"/>
        <family val="1"/>
      </rPr>
      <t xml:space="preserve"> z poz.9.6 &lt; poz. 9.7 i 9.7.1 (różnica musi być 0+)</t>
    </r>
  </si>
  <si>
    <t>Informacja z art. 226 - ich wzrost rokrocznie 2,5% począwszy od 2015 do 2020r., w 2014r. są na poziomie roku 2013</t>
  </si>
  <si>
    <t>czyli bez JESSICA</t>
  </si>
  <si>
    <t>DOT. PRZEKSZTAŁCONYCH W SP. KAPITAŁOWĄ DO  31.12.2013R.</t>
  </si>
  <si>
    <t>Wzrost dochodów bieżących o 2,5% w stosunku do roku poprzedniego - rokrocznie począwszy od 2015 r. do 2020 (od kwoty dodatkowo szacowanych dochodów z LNG nie liczymy 2,5% wzrostu)</t>
  </si>
  <si>
    <t>W LATACH POPRZEDDNICH BYŁO OK.. 2MLN</t>
  </si>
  <si>
    <t>Wydatki objęte limitem art. 226 ust.3 ufp</t>
  </si>
  <si>
    <t>wykonanie wg Rb na 6 marca</t>
  </si>
  <si>
    <t>końcówki -7, -8, -9</t>
  </si>
  <si>
    <t>końcówki -7, -8</t>
  </si>
  <si>
    <t>końcówki -7, -8 i są umowy</t>
  </si>
  <si>
    <t>DOTACJA DLA JST KTÓRY PRZEKSZTAŁCIŁ ZOZ W SP KAPITAŁOWĄ</t>
  </si>
  <si>
    <t>1.1.2.6</t>
  </si>
  <si>
    <t>Wzmocnienie potencjału i roli gminnych bibliotek publicznych (92116)</t>
  </si>
  <si>
    <t>OSIR Wyspiarz</t>
  </si>
  <si>
    <t>Umowa o prowadzenie rachunków bankowych (85219)</t>
  </si>
  <si>
    <t>1.3.1.78</t>
  </si>
  <si>
    <t>1.1.1.2</t>
  </si>
  <si>
    <t>"Piramida kompetencji - II edycja" (85395)</t>
  </si>
  <si>
    <t>PUP</t>
  </si>
  <si>
    <t>1.1.2.7</t>
  </si>
  <si>
    <t>Budowa Centrum Kultury i Sportu przy ul. Matejki - Budowa zadaszenia amfiteatru w Świnoujściu (92601)</t>
  </si>
  <si>
    <t>Adaptacja istniejącego budynku do celów obsługi portu jachtowego, położonego na terenie Basenu Północnego w Świnoujściu (92605)</t>
  </si>
  <si>
    <t>Budowa budynków mieszkalnych z lokalami socjalnymi w Świnoujściu (70095)</t>
  </si>
  <si>
    <t>Budowa budynków mieszkalnych komunalnych w Świnoujściu (70095)</t>
  </si>
  <si>
    <t>1.3.2.5.</t>
  </si>
  <si>
    <t>Adaptacja budynku przy ul. Wyspiańskiego 35 na potrzeby administracji miejskiej (75095)</t>
  </si>
  <si>
    <t>Tabela nr 6</t>
  </si>
  <si>
    <t>Data</t>
  </si>
  <si>
    <t>Nr uchwały 
lub zarządzenia</t>
  </si>
  <si>
    <t>Zakres zmian wprowadzonych do uchwały XXXIII/262/2012 oraz uchwały XXXVI/294/2013
w sprawie uchwalenia wpf</t>
  </si>
  <si>
    <t>Uwagi</t>
  </si>
  <si>
    <t>WPF 
(załącznik nr 1)</t>
  </si>
  <si>
    <t>28.02.2013 r.</t>
  </si>
  <si>
    <t>XXXV/276/2013</t>
  </si>
  <si>
    <t>Wprowadzono zmiany  w dochodach,  wydatkach, zmienił się wskaźnik zadłużenia, planowana kwota spłaty zobowiązań, maksymalny dopuszczalny wskaźnik spłaty z art., 243 ufp, relacja planowanej kwoty zobowiązań do dochodów, informacje z art. 226 ufp oraz potencjalna spłata kwot wynikających z udzielonych poręczeń i gwarancji</t>
  </si>
  <si>
    <t>28.03.2013 r.</t>
  </si>
  <si>
    <t>XXXVI/294/2013</t>
  </si>
  <si>
    <t>25.04.2013 r.</t>
  </si>
  <si>
    <t>XXXVII/308/2013</t>
  </si>
  <si>
    <t xml:space="preserve">Uchwała uwzględnia zmiany wprowadzone do budżetu w następstwie zarządzeń po 28 marca br. </t>
  </si>
  <si>
    <t>23.05.2013 r.</t>
  </si>
  <si>
    <t>XXXVIII/315/2013</t>
  </si>
  <si>
    <t>Sub-projekt Integracja Społeczna - prowadzenie spotkań intergracyjych (85395)</t>
  </si>
  <si>
    <t>27.06.2013 r.</t>
  </si>
  <si>
    <t>XL/325/2013</t>
  </si>
  <si>
    <t>Tabela nr 2</t>
  </si>
  <si>
    <t>WYKAZ PRZEDSIĘWZIĘĆ, W KTÓRYCH DOKONANO ZMIAN W I PÓŁROCZU 2013 ROKU</t>
  </si>
  <si>
    <t>Jednostka odpowiedzial-
na lub koordynująca</t>
  </si>
  <si>
    <t xml:space="preserve">Okres realizacji </t>
  </si>
  <si>
    <t>Limit wydatków w poszczególnych latach</t>
  </si>
  <si>
    <t>Limit zobowiązań*)</t>
  </si>
  <si>
    <t>2024-2028</t>
  </si>
  <si>
    <t>Przedsięwzięcia ogółem:</t>
  </si>
  <si>
    <t>Prowadzenie Dziennego Domu Pomocy (1) (85395)</t>
  </si>
  <si>
    <t>Marszałek Województwa
Urząd Miasta (WIM)</t>
  </si>
  <si>
    <t>Prowadzenie Dziennego Domu Pomocy (2) (85395)</t>
  </si>
  <si>
    <t>Miejski Ośrodek Pomocy Rodzinie</t>
  </si>
  <si>
    <r>
      <t xml:space="preserve">Stać mnie na więcej </t>
    </r>
    <r>
      <rPr>
        <sz val="9"/>
        <rFont val="Arial"/>
        <family val="2"/>
      </rPr>
      <t>(85214,85395)</t>
    </r>
  </si>
  <si>
    <t>Wykonywanie prac elektroenergetycznych oraz konserwacji i utrzymania bieżącego oświetlenia ulicznego (90015)</t>
  </si>
  <si>
    <t>Piramida Kompetencji - II edycja (85395)</t>
  </si>
  <si>
    <t>16.</t>
  </si>
  <si>
    <r>
      <t xml:space="preserve">Oświetlenie ulic </t>
    </r>
    <r>
      <rPr>
        <sz val="9"/>
        <rFont val="Arial"/>
        <family val="2"/>
      </rPr>
      <t>(90015)</t>
    </r>
  </si>
  <si>
    <t>17.</t>
  </si>
  <si>
    <r>
      <t>Rozbudowa i modernizacja sieci deszczowych</t>
    </r>
    <r>
      <rPr>
        <sz val="9"/>
        <rFont val="Arial"/>
        <family val="2"/>
      </rPr>
      <t xml:space="preserve"> (90095)</t>
    </r>
  </si>
  <si>
    <t>18.</t>
  </si>
  <si>
    <r>
      <t>Adaptacja pomieszczeń w budynku Muzeum Rybołówstwa Morskiego w Świnoujściu na Salę Ślubów USC</t>
    </r>
    <r>
      <rPr>
        <sz val="9"/>
        <rFont val="Arial"/>
        <family val="2"/>
      </rPr>
      <t xml:space="preserve"> (92118)</t>
    </r>
  </si>
  <si>
    <t>19.</t>
  </si>
  <si>
    <r>
      <t>Budowa Centrum Kultury i Sportu przy ul. Matejki</t>
    </r>
    <r>
      <rPr>
        <sz val="9"/>
        <rFont val="Arial"/>
        <family val="2"/>
      </rPr>
      <t xml:space="preserve"> (92601)</t>
    </r>
  </si>
  <si>
    <t>20.</t>
  </si>
  <si>
    <r>
      <t xml:space="preserve">Sprzątanie Targowiska Miejskiego położonego przy ul. Grunwaldzkiej w Świnoujściu </t>
    </r>
    <r>
      <rPr>
        <sz val="9"/>
        <rFont val="Arial"/>
        <family val="2"/>
      </rPr>
      <t>(50095)</t>
    </r>
  </si>
  <si>
    <t>21.</t>
  </si>
  <si>
    <r>
      <t xml:space="preserve">Zakup paliwa żeglugowego </t>
    </r>
    <r>
      <rPr>
        <sz val="9"/>
        <rFont val="Arial"/>
        <family val="2"/>
      </rPr>
      <t>(60015)</t>
    </r>
  </si>
  <si>
    <t>22.</t>
  </si>
  <si>
    <r>
      <t xml:space="preserve">Ubezpieczenie majątku </t>
    </r>
    <r>
      <rPr>
        <sz val="9"/>
        <rFont val="Arial"/>
        <family val="2"/>
      </rPr>
      <t>(60015)</t>
    </r>
  </si>
  <si>
    <t>23.</t>
  </si>
  <si>
    <r>
      <t xml:space="preserve">Zakup olejów maszynowych </t>
    </r>
    <r>
      <rPr>
        <sz val="9"/>
        <rFont val="Arial"/>
        <family val="2"/>
      </rPr>
      <t>(60015)</t>
    </r>
  </si>
  <si>
    <t>24.</t>
  </si>
  <si>
    <r>
      <t>Opłata członkowska do Baltic Sail</t>
    </r>
    <r>
      <rPr>
        <sz val="9"/>
        <rFont val="Arial"/>
        <family val="2"/>
      </rPr>
      <t xml:space="preserve"> (63003)</t>
    </r>
  </si>
  <si>
    <t>25.</t>
  </si>
  <si>
    <r>
      <t xml:space="preserve">Projekt zmiany miejscowego planu zagospodarowania przestrzennego m. Świnoujście – jednostka obszarowa V, rejon ul. Ku Morzu </t>
    </r>
    <r>
      <rPr>
        <sz val="9"/>
        <rFont val="Arial"/>
        <family val="2"/>
      </rPr>
      <t>(71004)</t>
    </r>
  </si>
  <si>
    <t>26.</t>
  </si>
  <si>
    <r>
      <t xml:space="preserve">Projekt miejscowego planu zagospodarowania przestrzennego m. Świnoujście dla kwartału ul. Bohaterów Września, Monte Cassino, Armii Krajowej i Bolesława Chrobrego  </t>
    </r>
    <r>
      <rPr>
        <sz val="9"/>
        <rFont val="Arial"/>
        <family val="2"/>
      </rPr>
      <t>(71004)</t>
    </r>
  </si>
  <si>
    <t>27.</t>
  </si>
  <si>
    <r>
      <t xml:space="preserve"> Projekt miejscowego planu zagospodarowania przestrzennego m. Świnoujście dla kwartału ul. Hołdu Pruskiego, Monte Cassino, Piastowska, Piłsudskiego </t>
    </r>
    <r>
      <rPr>
        <sz val="9"/>
        <rFont val="Arial"/>
        <family val="2"/>
      </rPr>
      <t>(71004)</t>
    </r>
  </si>
  <si>
    <t>28.</t>
  </si>
  <si>
    <t>Wprowadzono nowy wzór wpf zgodnie z z rozp. MF z dn.10.01.2013r., dokonano zmian w dochodach i wydatkach, zmienił się wynik budżetu, przychody budżetu, wskaźniki zadłużenia i spłat zobowiązań, informacje uzupełniające o wybranych rodzajach wydatków budżetowych oraz dane uzupełniające o długu i jego spłacie</t>
  </si>
  <si>
    <t>Wprowadzono zmiany  w dochodach,  wydatkach, zmianie uległa kwota długu, relacja zrównoważenia wydatków bieżących, wskaźniki spłaty zadłużenia oraz informacje uzupełniające o wybranych rodzajach wydatkow budżetowych</t>
  </si>
  <si>
    <t>Wprowadzono zmiany w dochodach, wydatkach, zmieniła się kwota długu oraz zobowiązań wynikających z przejęcia przez jst zobowiązań po likwidowanych i przeksztalcanych jednostkach, zmienił się wskaźnik zadużenia, informacje uzupełniające o wybranych rodzajach wydatków budżetowych, skorygowano finansowanie programów, projektów lub zadań z udziałem środków, o któych mowa w art.5 ust.1 pkt. 2 i 3 ufp, kwoty dotyczące przejęcia i spłaty zobowiązań po samodzielnych publicznych zakładach opieki zdrowotnej oraz pokrycia ujemnego wyniku finansowego oraz dane uzupełniające o długu i jego spłacie w zakresie wydatków zmniejszających dług</t>
  </si>
  <si>
    <t>PRZEDSIĘWZIĘCIA 
(załącznik nr 2)</t>
  </si>
  <si>
    <r>
      <t xml:space="preserve"> Projekt zmiany miejscowego planu zagospodarowania przestrzennego m. Świnoujście – jednostka obszarowa III rejon ogrodów działkowych </t>
    </r>
    <r>
      <rPr>
        <sz val="9"/>
        <rFont val="Arial"/>
        <family val="2"/>
      </rPr>
      <t>(71004)</t>
    </r>
  </si>
  <si>
    <t>29.</t>
  </si>
  <si>
    <r>
      <t xml:space="preserve">Projekt zmiany miejscowego planu zagospodarowania przestrzennego m. Świnoujście – jednostka obszarowa III, rejon oczyszczalni </t>
    </r>
    <r>
      <rPr>
        <sz val="9"/>
        <rFont val="Arial"/>
        <family val="2"/>
      </rPr>
      <t>(71004)</t>
    </r>
  </si>
  <si>
    <t>30.</t>
  </si>
  <si>
    <r>
      <t xml:space="preserve">Projekt miejscowego planu zagospodarowania przestrzennego m. Świnoujście – rejon ul. Bohaterów Września, Pl. Słowiański, Pl. Wolności </t>
    </r>
    <r>
      <rPr>
        <sz val="9"/>
        <rFont val="Arial"/>
        <family val="2"/>
      </rPr>
      <t>(71004)</t>
    </r>
  </si>
  <si>
    <t>31.</t>
  </si>
  <si>
    <r>
      <t xml:space="preserve">Projekt zmiany miejscowego planu zagospodarowania przestrzennego m. Świnoujście – jednostka obszarowa V, rejon stoczni </t>
    </r>
    <r>
      <rPr>
        <sz val="9"/>
        <rFont val="Arial"/>
        <family val="2"/>
      </rPr>
      <t>(71004)</t>
    </r>
  </si>
  <si>
    <t>32.</t>
  </si>
  <si>
    <r>
      <t xml:space="preserve">Projekt zmiany miejscowego planu zagospodarowania przestrzennego m. Świnoujście – jednostka obszarowa IV, rejon ul. Mostowej  </t>
    </r>
    <r>
      <rPr>
        <sz val="9"/>
        <rFont val="Arial"/>
        <family val="2"/>
      </rPr>
      <t>(71004)</t>
    </r>
  </si>
  <si>
    <t>Udzielenie poręczenia za zobowiązania Komunikacji Autobusowej Sp.z o.o. z tyt. kredytu w PKO Bank Polski SA w Szczecinie</t>
  </si>
  <si>
    <t>Udzielenie poręczenia za zobowiązania Zakładu Wodociągów i Kanalizacji Sp.z o.o. z tyt. kredytu inwestycyjnego w PeKaO S.A. w Szczecinie</t>
  </si>
  <si>
    <t xml:space="preserve">Udzielenie poręczenia za zobowiązania SP ZOZ Szpital Miejski  w Ś-ciu z tyt. kredytu w rachunku bieżącym </t>
  </si>
  <si>
    <t>Udzielenie poręczenia za zobowiązania SP ZOZ Szpital Miejski  w Ś-ciu z tyt. kredytu w rachunku bieżącym w Nordea Bank S.A. (1)</t>
  </si>
  <si>
    <r>
      <t xml:space="preserve">Kompleksowe ubezpieczenie gminy </t>
    </r>
    <r>
      <rPr>
        <sz val="9"/>
        <rFont val="Arial"/>
        <family val="2"/>
      </rPr>
      <t>(75023)</t>
    </r>
  </si>
  <si>
    <t xml:space="preserve">Kompleksowe ubezpieczenie Gminy Miasto Świnoujście - cz.II dotycząca ubezpiecznia komunikacyjnego </t>
  </si>
  <si>
    <t>39.</t>
  </si>
  <si>
    <r>
      <t xml:space="preserve">Obsługa długu - obligacje 2005-2006 </t>
    </r>
    <r>
      <rPr>
        <sz val="9"/>
        <rFont val="Arial"/>
        <family val="2"/>
      </rPr>
      <t>(75702)</t>
    </r>
  </si>
  <si>
    <r>
      <t xml:space="preserve">Obsługa długu - obligacje 2006 </t>
    </r>
    <r>
      <rPr>
        <sz val="9"/>
        <rFont val="Arial"/>
        <family val="2"/>
      </rPr>
      <t>(75702)</t>
    </r>
  </si>
  <si>
    <t>40.</t>
  </si>
  <si>
    <r>
      <t xml:space="preserve">Obsługa długu - obligacje 2009 SERIE: W1-W10 </t>
    </r>
    <r>
      <rPr>
        <sz val="9"/>
        <rFont val="Arial"/>
        <family val="2"/>
      </rPr>
      <t>(5702)</t>
    </r>
  </si>
  <si>
    <r>
      <t xml:space="preserve">Obsługa długu - obligacje 2009 i 2011 </t>
    </r>
    <r>
      <rPr>
        <sz val="9"/>
        <rFont val="Arial"/>
        <family val="2"/>
      </rPr>
      <t>(5702)</t>
    </r>
  </si>
  <si>
    <t>41.</t>
  </si>
  <si>
    <r>
      <t xml:space="preserve">Obsługa długu - obligacje 2011 </t>
    </r>
    <r>
      <rPr>
        <sz val="9"/>
        <rFont val="Arial"/>
        <family val="2"/>
      </rPr>
      <t>(75702)</t>
    </r>
  </si>
  <si>
    <t>42.</t>
  </si>
  <si>
    <r>
      <t xml:space="preserve">Obsługa długu - obligacje 2012 </t>
    </r>
    <r>
      <rPr>
        <sz val="9"/>
        <rFont val="Arial"/>
        <family val="2"/>
      </rPr>
      <t>(75702)</t>
    </r>
  </si>
  <si>
    <t>43.</t>
  </si>
  <si>
    <r>
      <t xml:space="preserve">Umowa z firmą VULCAN o prawo używania programu komputerowego Sigma optivum wraz z serweremaplikacji udostępnionym w sieci Internet z jego administrowaniem </t>
    </r>
    <r>
      <rPr>
        <sz val="9"/>
        <rFont val="Arial"/>
        <family val="2"/>
      </rPr>
      <t>(80195)</t>
    </r>
  </si>
  <si>
    <t>44.</t>
  </si>
  <si>
    <r>
      <t xml:space="preserve">Składki członkowskie z tytułu przystąpienia Gminy Miasta Świnoujście do Celowego Związku Gmin R XXI </t>
    </r>
    <r>
      <rPr>
        <sz val="9"/>
        <rFont val="Arial"/>
        <family val="2"/>
      </rPr>
      <t>(90004)</t>
    </r>
  </si>
  <si>
    <r>
      <t xml:space="preserve">Składki członkowskie z tytułu przystąpienia Gminy Miasta Świnoujście do Celowego Związku Gmin R XXI </t>
    </r>
    <r>
      <rPr>
        <sz val="9"/>
        <rFont val="Arial"/>
        <family val="2"/>
      </rPr>
      <t>(75095)</t>
    </r>
  </si>
  <si>
    <t>45.</t>
  </si>
  <si>
    <r>
      <t>Utrzymanie schroniska dla bezdomnych zwierząt</t>
    </r>
    <r>
      <rPr>
        <sz val="9"/>
        <rFont val="Arial"/>
        <family val="2"/>
      </rPr>
      <t xml:space="preserve"> w Świnoujściu (90013)</t>
    </r>
  </si>
  <si>
    <t>46.</t>
  </si>
  <si>
    <r>
      <t xml:space="preserve">Elektroniczne znakowanie psów </t>
    </r>
    <r>
      <rPr>
        <sz val="9"/>
        <rFont val="Arial"/>
        <family val="2"/>
      </rPr>
      <t>(90095)</t>
    </r>
  </si>
  <si>
    <r>
      <t>Elektroniczne znakowanie psów</t>
    </r>
    <r>
      <rPr>
        <sz val="9"/>
        <rFont val="Arial"/>
        <family val="2"/>
      </rPr>
      <t>(90095)</t>
    </r>
  </si>
  <si>
    <t>47.</t>
  </si>
  <si>
    <r>
      <t xml:space="preserve">Odkomarzanie miasta </t>
    </r>
    <r>
      <rPr>
        <sz val="9"/>
        <rFont val="Arial"/>
        <family val="2"/>
      </rPr>
      <t>(90095)</t>
    </r>
  </si>
  <si>
    <t>48.</t>
  </si>
  <si>
    <t>Udzielenie poręczenia za zobowiązania SP ZOZ Szpital Miejski  w Ś-ciu z tyt. kredytu w rachunku bieżącym (na 12 m-cy od sierpnia 2012 r.)</t>
  </si>
  <si>
    <t>UM</t>
  </si>
  <si>
    <t>Tabela nr 5</t>
  </si>
  <si>
    <t>Wprowadzono 3 nowe tytuły, 5 przedsięwzięć wykreślono, w 1 przedsięwzięciu dokonano zmiany</t>
  </si>
  <si>
    <t>Wprowadzono nowy wzór wpf zgodnie z z rozp. MF z dn.10.01.2013r. oraz dokonano zmiany w 1  przedsięwzięciu</t>
  </si>
  <si>
    <t>Wprowadzono 1 nowy tytuł</t>
  </si>
  <si>
    <t>Wprowadzono 2 nowe tytuły, dokonano zmianę w 1 przedsięwzięciu, wykreślono 1 tytuł</t>
  </si>
  <si>
    <t>Wprowadzono 4 nowe tytuły, dokonano zmiany w 2 przedsięwzięciach</t>
  </si>
  <si>
    <t>Uchwała uwzględnia zmiany wprowadzone do budżetu po 25  kwietnia br. (zarządzenia oraz uchwała RM nr XXXVIII/314/2013)</t>
  </si>
  <si>
    <t>Uchwała uwzględnia zmiany wprowadzone do budżetu po 23 maja br. na mocy zarządzeń oraz uchwałą RM nr XL/323/2013</t>
  </si>
  <si>
    <t>Udzielenie poręczenia za zobowiązania SP ZOZ Szpital Miejski  w Ś-ciu z tyt. kredytu w rachunku bieżącym w Nordea Bank S.A. (2)</t>
  </si>
  <si>
    <r>
      <t>Uwaga: Pola zacienione zawierają dane z pierwotnej uchwały RM (</t>
    </r>
    <r>
      <rPr>
        <sz val="9"/>
        <color indexed="10"/>
        <rFont val="Arial"/>
        <family val="2"/>
      </rPr>
      <t>Nr XXXVI/294/2013 z 28 marca 2013 r.)</t>
    </r>
  </si>
  <si>
    <t>Nazwa i cel</t>
  </si>
  <si>
    <t>Lp.</t>
  </si>
  <si>
    <t>Wyszczególnienie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</si>
  <si>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</si>
  <si>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</si>
  <si>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</si>
  <si>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</si>
  <si>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</si>
  <si>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</si>
  <si>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</si>
  <si>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</si>
  <si>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</si>
  <si>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</si>
  <si>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</si>
  <si>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</si>
  <si>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</si>
  <si>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</si>
  <si>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- wydatki bieżące</t>
  </si>
  <si>
    <t>- wydatki majątkowe</t>
  </si>
  <si>
    <t>od</t>
  </si>
  <si>
    <t>do</t>
  </si>
  <si>
    <t>Urząd Miasta (WIM)</t>
  </si>
  <si>
    <t>Urząd Miasta (WO/DG)</t>
  </si>
  <si>
    <t>Urząd Miasta (WK)</t>
  </si>
  <si>
    <t>-</t>
  </si>
  <si>
    <t xml:space="preserve">
Urząd Miasta (WIM)</t>
  </si>
  <si>
    <t>Urząd Miasta (WOS)</t>
  </si>
  <si>
    <t>Urząd Miasta (WEZ)</t>
  </si>
  <si>
    <t>Urząd Miasta (WUA)</t>
  </si>
  <si>
    <t>Urząd Miasta (WKM)</t>
  </si>
  <si>
    <t>Urząd Miasta (WZP)</t>
  </si>
  <si>
    <t>Urząd Miasta (WE)</t>
  </si>
  <si>
    <t xml:space="preserve">w tym: </t>
  </si>
  <si>
    <t xml:space="preserve">  w tym: </t>
  </si>
  <si>
    <t>w tym: gwarancje i poręczenia podlegające wyłączeniu z limitów spłaty zobowiązań z art. 243 ufp/169 sufp</t>
  </si>
  <si>
    <t>Urząd Miasta (WPT)</t>
  </si>
  <si>
    <t>x</t>
  </si>
  <si>
    <t>2010</t>
  </si>
  <si>
    <t>2011</t>
  </si>
  <si>
    <t>Żegluga Świnoujska</t>
  </si>
  <si>
    <t xml:space="preserve">Łączne nakłady finansowe </t>
  </si>
  <si>
    <t>Urząd Miasta (BTI)</t>
  </si>
  <si>
    <t>Urząd Miasta (WRG)</t>
  </si>
  <si>
    <t>Dług na koniec roku 2012:</t>
  </si>
  <si>
    <t>Nadwyżka środków będzie przeznaczana na spłatę wcześniej zaciągnietych zobowiązań</t>
  </si>
  <si>
    <t>Wydatki majątkowe na stabilnym poziomie</t>
  </si>
  <si>
    <t xml:space="preserve">Zwiększony podatek od nieruchomości począwszy od 2015r.  +50.000.000zł (LNG) - liczone: 2% od wartości budowli, tj. max ok. 3mld zł </t>
  </si>
  <si>
    <r>
      <rPr>
        <b/>
        <sz val="10"/>
        <rFont val="Times New Roman"/>
        <family val="1"/>
      </rPr>
      <t>WYDATKI MAJĄTKOWE</t>
    </r>
    <r>
      <rPr>
        <sz val="9"/>
        <rFont val="Times New Roman"/>
        <family val="1"/>
      </rPr>
      <t xml:space="preserve"> w poz.2 nie mogą być mniejsze niż limit wydatków majątkowych w przedsięwzięciach  (Różnica musi być 0+) </t>
    </r>
  </si>
  <si>
    <t>Od 2015r.  lata następne są liczone wskaźnikiem od roku 2014 jako bazowego, dzięki temu przy korektach w trakcie roku nie będą zmieniały się wielkości dochodów i wydatków lat po roku 2013.</t>
  </si>
  <si>
    <r>
      <t xml:space="preserve">WYNIK OGÓŁEM </t>
    </r>
    <r>
      <rPr>
        <sz val="10"/>
        <rFont val="Times New Roman"/>
        <family val="1"/>
      </rPr>
      <t>(dochody-wydatki+przychody-rozchody) =0</t>
    </r>
  </si>
  <si>
    <t xml:space="preserve">  "nadwyżki"/"deficyt" środków w latach 2014-2028 w celu zrównoważenia budżetu dodane/odjęte zostaną do/z wydatków inwestycyjnych</t>
  </si>
  <si>
    <t>Urząd Miasta (WOŚ)</t>
  </si>
  <si>
    <t>Wzrost wydatków bieżących o 3,0% w stosunku do roku poprzedniego - rokrocznie począwszy od 2015 r. do 2020r. (mogą np. wystapić wydatki z niektórych poręczeń kredytów,  bieżące remonty itd. -lepiej przyjąć 3% a nie 2,5% jak przy dochodach)</t>
  </si>
  <si>
    <t>Dochody majątkowe: sprzedaż, dofinansowanie inwestycji, przekształcenie użytkowania na własność - od roku 2014 na stałym poziomie</t>
  </si>
  <si>
    <t>W 2013 trzeba ustalić wynagrodzenia i funkcjonowanie organów jst oraz dochody i wydatki z projektów (wg kwot wykazanych w budżecie a nie w przedsięwzięciach bo te mają być zgodne z budżetem - w przedsięwzięciach są tylko wieloletnie łącznie z wydatkami niekwalifikowanymi)</t>
  </si>
  <si>
    <t>Zgodność wielkości wydatków i dochodów z częścią objaśniającą</t>
  </si>
  <si>
    <t>Prognozuje się dochody majątkowe po roku 2013 - nastąpi kontynuacja sprzedaży mienia oraz będą wpływy z UE</t>
  </si>
  <si>
    <t>Wydatki z tytułu poręczenia dla Szpitala planowane na 2013 rok są wyższe od określonych w umowie poręczenia o 104.071zł (różnica wynika z odsetek, wyliczono, że będą wyższe - wniosek WZ)</t>
  </si>
  <si>
    <t>Urząd Miasta (WO)</t>
  </si>
  <si>
    <t>Umowy wieloletnie w zakresie inwestycji z udziałem srodków UE mocno "odchudzone" przy zakładanych znacznych wpływach środków UE w latach 2013-2017. Być może inwestycje współfinansowane z tych środków będą roczne a nie wieloletnie?</t>
  </si>
  <si>
    <t>Kompleksowe ubezpieczenie Gminy Miasto Świnoujście - Cz. II dotycząca ubezpieczenia komunikacyjnego</t>
  </si>
  <si>
    <t>MOPR</t>
  </si>
  <si>
    <t>wykonanie</t>
  </si>
  <si>
    <t>1.a</t>
  </si>
  <si>
    <t>1.b</t>
  </si>
  <si>
    <t>Jednostka odpowiedzial-
na lub koordynująca program</t>
  </si>
  <si>
    <t>Okres realizacji programu</t>
  </si>
  <si>
    <t>Limit wydatków w poszczególnych latach (wszystkie lata)</t>
  </si>
  <si>
    <t xml:space="preserve">Łącznie limit zobowiązań </t>
  </si>
  <si>
    <t>1.1.</t>
  </si>
  <si>
    <t>1.1.1.</t>
  </si>
  <si>
    <t>1.1.1.1</t>
  </si>
  <si>
    <t>"Stać mnie na więcej" (85395)</t>
  </si>
  <si>
    <t>1.1.2.</t>
  </si>
  <si>
    <t>1.1.2.1</t>
  </si>
  <si>
    <t>1.1.2.2</t>
  </si>
  <si>
    <t>1.1.2.3</t>
  </si>
  <si>
    <t>1.1.2.4</t>
  </si>
  <si>
    <t>1.1.2.5</t>
  </si>
  <si>
    <t>Projekt zintegrowany "Śródmieście" - Przebudowa ulic: Hołdu Pruskiego, Wyszyńskiego i Monte Cassino (60016)</t>
  </si>
  <si>
    <t>Międzynarodowy Bałtycki szlak rowerowy R-10 Stralsund-Świnoujście - ul. Uzdrowiskowa, wzdłuż Świny  i ul. Barlickiego (60016)</t>
  </si>
  <si>
    <t>Zagospodarowanie Basenu Północnego w Świnoujściu na Port Jachtowy (63095)</t>
  </si>
  <si>
    <t>Budowa szkolnego ośrodka żeglarskiego w Przytorze (80101)</t>
  </si>
  <si>
    <t>Melioracja terenów zurbanizowanych na obszarze Miasta Świnoujście (90095)</t>
  </si>
  <si>
    <t>1.2.</t>
  </si>
  <si>
    <t>Wydatki na przedsięwzięcia - ogółem (1.1  + 1.2  + 1.3)
z tego:</t>
  </si>
  <si>
    <t>Wydatki na programy, projekty lub zadania związane z programami realizowanymi z udziałem środków, o których mowa w art. 5 ust. 1 pkt 2 i 3 ustawy z dnia 27 sierpnia 2009 r. o finansach publicznych (Dz. U. Nr 157, poz. 1240, z późn. zm.)
z tego:</t>
  </si>
  <si>
    <t>Wydatki na programy, projekty lub zadania związane z umowami partnerstwa publiczno-prywatnego
z tego:</t>
  </si>
  <si>
    <t>1.2.1.</t>
  </si>
  <si>
    <t>1.2.1.1</t>
  </si>
  <si>
    <t>1.2.2.</t>
  </si>
  <si>
    <t>1.2.2.1</t>
  </si>
  <si>
    <t>1.3.</t>
  </si>
  <si>
    <t>Wydatki na programy, projekty lub zadania pozostałe (inne niż wymienione w pkt 1.1 i 1.2)
z tego:</t>
  </si>
  <si>
    <t>1.3.1.</t>
  </si>
  <si>
    <t>1.3.1.1</t>
  </si>
  <si>
    <t>Świadczenie publicznych usług przewozowych w zbiorowej komunikacji autobusowej na terenie miasta Świnoujście (60004)</t>
  </si>
  <si>
    <t>Wykonywanie bieżącego utrzymania i drobnych remontów nawierzchni jezdni, chodników, poboczy, wysepek, zatok itd. (60015, 60016)</t>
  </si>
  <si>
    <t>Wykonywanie bieżącego utrzymania, konserwacji i drobnych remontów  instalacji i urządzeń odwodnienia dróg publicznych znajdujących się na terenie Miasta Świnoujście (60015, 60016)</t>
  </si>
  <si>
    <t>Konserwacja i bieżące utrzymanie sygnalizacji świetlnej (60015)</t>
  </si>
  <si>
    <t>Dzierżawa łączy światłowodowych wraz z konserwacją - usługa związana z budową i eksploatacją monitoringu w mieście (75495)</t>
  </si>
  <si>
    <t xml:space="preserve">Prowadzenie Centrum Pomocy i Wsparcia w Zakresie Uzależnień (85154)  </t>
  </si>
  <si>
    <t xml:space="preserve">Prowadzenie świetlicy środowiskowej (85154)  </t>
  </si>
  <si>
    <t xml:space="preserve">Prowadzenie Środowiskowego Ogniska Wychowawczego Nr 1  (85154)  </t>
  </si>
  <si>
    <t xml:space="preserve">Prowadzenie Środowiskowego Ogniska Wychowawczego Nr 2  (85154)  </t>
  </si>
  <si>
    <t xml:space="preserve">Prowadzenie schroniska dla bezdomnych  (85395)  </t>
  </si>
  <si>
    <t xml:space="preserve">Prowadzenie poradnictwa, pomocy psychologicznej, działań edukacyjno-informacyjnych dla osób niepełnosprawnych po chorobie raka piersi i ich rodzin (85395)  </t>
  </si>
  <si>
    <t xml:space="preserve">Prowadzenie poradnictwa, pomocy psychologicznej, działań edukacyjno-informacyjnych dla osób niepełnosprawnych i ich rodzin (85395)  </t>
  </si>
  <si>
    <t xml:space="preserve">Prowadzenie poradnictwa, pomocy psychologicznej, działań edukacyjno-informacyjnych dla osób niepełnosprawnych z wadą wzroku i ich rodzin (85395)  </t>
  </si>
  <si>
    <t xml:space="preserve">Prowadzenie Punktu Konsultacyjno-Logopedycznego dla Dzieci i Młodzieży z Wadą Słuchu (85395)  </t>
  </si>
  <si>
    <t xml:space="preserve">Prowadzenie Środowiskowego Domu Samopomocy (85203/85395)  </t>
  </si>
  <si>
    <t xml:space="preserve">Funkcjonowanie ogrzewalni (85295)  </t>
  </si>
  <si>
    <t xml:space="preserve">Sub-projekt Integracja Społeczna - prowadzenie spotkań integracyjnych (85395)  </t>
  </si>
  <si>
    <t>Wykonanie prac elektroenergetycznych oraz konserwacji i utrzymania bieżącego oświetlenia ulicznego (90015)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</si>
  <si>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</si>
  <si>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</si>
  <si>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</si>
  <si>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</si>
  <si>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</si>
  <si>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</si>
  <si>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</si>
  <si>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</si>
  <si>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</si>
  <si>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</si>
  <si>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</si>
  <si>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</si>
  <si>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</si>
  <si>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</si>
  <si>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</si>
  <si>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</si>
  <si>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</si>
  <si>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 xml:space="preserve">1.3.2 </t>
  </si>
  <si>
    <t>Budowa kładki dla pieszych i rowerzystow nad linią kolejową w Łunowie (60015)</t>
  </si>
  <si>
    <t>Rozbudowa cmentarza komunalnego w Świnoujściu (71035)</t>
  </si>
  <si>
    <t>Kompleksowa renowacja zespołu kamienic przy ul. Hołdu Pruskiego i Piłsudskiego - dotacja celowa na finansowanie zadań inwestycyjnych -obiektów zabytkowych (92120)</t>
  </si>
  <si>
    <t>1.3.2.1</t>
  </si>
  <si>
    <t>1.3.2.2</t>
  </si>
  <si>
    <t>1.3.2.3</t>
  </si>
  <si>
    <t>1.3.2.4</t>
  </si>
  <si>
    <t>Utrzymanie schroniska dla bezdomnych zwierząt w Świnoujściu (90013)</t>
  </si>
  <si>
    <t>Utrzymanie i konserwacja fontann (90004)</t>
  </si>
  <si>
    <t>Zagospodarowanie starej części Cmentarza Komunalnego w Świnoujściu (90004)</t>
  </si>
  <si>
    <t>Konserwacja, eksploatacja i utrzymanie w sprawności technicznej urządzeń melioracji szczegółowej na obszarze zlewni w dzielnicy Łunowo w Świnoujściu (01008)</t>
  </si>
  <si>
    <t>Inwentaryzacja urządzeń melioracyjnych na terenie Gminy/Miasto Świnoujście (01008)</t>
  </si>
  <si>
    <t>Targowisko miejskie - ochrona (50095)</t>
  </si>
  <si>
    <t>Ubezpieczenie majątku (60015)</t>
  </si>
  <si>
    <t>Dowóz pracowników (60015)</t>
  </si>
  <si>
    <t>Obsługa internetowa (60015)</t>
  </si>
  <si>
    <t>Medycyna pracy (60015)</t>
  </si>
  <si>
    <t>Oczyszczanie akwenów portowych (60015)</t>
  </si>
  <si>
    <t>Pielęgnacja i utrzymanie pasów zieleni przydrożnej na drogach krajowych, powiatowych, gminnych  na terenie miasta (60015/60016)</t>
  </si>
  <si>
    <t>Opłata abonamentowa za świadczenie usług monitoringu Biura Informacji Turystycznej (63003)</t>
  </si>
  <si>
    <t>Opłata członkowska do Baltic Sail (63003)</t>
  </si>
  <si>
    <t>Ochrona obiektów miasta (70005)</t>
  </si>
  <si>
    <t>Gminna Komisja Urbanistyczno-Architektoniczna (71004)</t>
  </si>
  <si>
    <t>Projekt zmiany miejscowego planu zagospodarowania przestrzennego m. Świnoujście – jednostka obszarowa V, rejon ul. Ku Morzu (71004)</t>
  </si>
  <si>
    <t>Projekt miejscowego planu zagospodarowania przestrzennego m. Świnoujście dla kwartału ul. Bohaterów Września, Monte Cassino, Armii Krajowej i Bolesława Chrobrego  (71004)</t>
  </si>
  <si>
    <t xml:space="preserve"> Projekt miejscowego planu zagospodarowania przestrzennego m. Świnoujście dla kwartału ul. Hołdu Pruskiego, Monte Cassino, Piastowska, Piłsudskiego (71004)</t>
  </si>
  <si>
    <t>Projekt miejscowego planu zagospodarowania przestrzennego m. Świnoujście – rejon ul. Bohaterów Września, Pl. Słowiański, Pl. Wolności (71004)</t>
  </si>
  <si>
    <t>Projekt zmiany miejscowego planu zagospodarowania przestrzennego m. Świnoujście – jednostka obszarowa V, rejon stoczni (71004)</t>
  </si>
  <si>
    <t>Projekt zmiany miejscowego planu zagospodarowania przestrzennego m. Świnoujście – jednostka obszarowa IV, rejon ul. Mostowej  (71004)</t>
  </si>
  <si>
    <t>Projekt zmiany miejscowego planu zagospodarowania przestrzennego m. Świnoujście dla obszaru kolejkowego (71004)</t>
  </si>
  <si>
    <t>Studium komunikacyjne (71004)</t>
  </si>
  <si>
    <t>Utrzymanie i zarządzanie cmentarzami komunalnymi (71035)</t>
  </si>
  <si>
    <t>Wykonanie dokumentów komunikacyjnych (75020)</t>
  </si>
  <si>
    <t>Wykonanie tablic rejestracyjnych (75020)</t>
  </si>
  <si>
    <t>Umowa o świadczenie usług zastępstwa procesowego i doradztwa prawnego w zakresie zastępstwa procesowego w postępowaniach o zwrot nadpłaty w podatku od towarów i usług (VAT) (75023)</t>
  </si>
  <si>
    <t>Dzierżawa urządzenia wielofunkcyjnego formatu A3 kolor (75023)</t>
  </si>
  <si>
    <t>Serwisowanie programu REKORD (75023)</t>
  </si>
  <si>
    <t>Hosting strony www.swinoujscie.pl (75023)</t>
  </si>
  <si>
    <t>Wywóz nieczystości  (75023)</t>
  </si>
  <si>
    <t>Usługi telefonii stacjonarnej  (75023)</t>
  </si>
  <si>
    <t>Usługi telefonii komórkowej  (75023)</t>
  </si>
  <si>
    <t>Ochrona obiektów CAM (75023)</t>
  </si>
  <si>
    <t>Dostawa paliw (75023)</t>
  </si>
  <si>
    <t>Wysyłka poczty (75023)</t>
  </si>
  <si>
    <t>Dostawa artykułów spożywczych (75023)</t>
  </si>
  <si>
    <t>Eksploatacja trafostacji i sieci n/n (75023)</t>
  </si>
  <si>
    <t>Obsługa pracowniczej zakładowej kasy zapomogowo-pożyczkowej (75023)</t>
  </si>
  <si>
    <t>Składki członkowskie Miasta w Stowarzyszeniu Lokalna Grupa Rybacka "Zalew Szczeciński" (75095)</t>
  </si>
  <si>
    <t>Składki członkowskie z tytułu przystąpienia Gminy Miasta Świnoujście do Celowego Związku Gmin R XXI (75095)</t>
  </si>
  <si>
    <t>Obsługa długu - pożyczka w NFOŚiGW (75702)</t>
  </si>
  <si>
    <t>Obsługa długu - obligacje 2009-2011 (W, C11-M11) (75702)</t>
  </si>
  <si>
    <t>Obsługa długu - obligacje 2011 (N11-R11) (75702)</t>
  </si>
  <si>
    <t>Obsługa długu - obligacje 2012 (A12-E12) (75702)</t>
  </si>
  <si>
    <t>Obsługa długu - obligacje 2012 (F12-K12) (75702)</t>
  </si>
  <si>
    <t>Obsługa długu - odsetki od pożyczki z funduszu JESSICA (75702)</t>
  </si>
  <si>
    <t>Umowa na dowóz dzieci niepełnosprawnych z miejsca zamieszkania i powrotem do szkół na terenie m. Świnoujście oraz poza grnicami miasta - OREW (80113)</t>
  </si>
  <si>
    <t>Umowa na dowóz dzieci niepełnosprawnych z miejsca zamieszkania i powrotem do szkół na terenie m. Świnoujście oraz poza grnicami miasta - um. Nr 8 (80113)</t>
  </si>
  <si>
    <t>Umowa na dowóz dzieci niepełnosprawnych z miejsca zamieszkania i powrotem do szkół na terenie m. Świnoujście oraz poza granicami miasta - um. Nr 9 (80113)</t>
  </si>
  <si>
    <t>Umowa z radcą prawnym na wykonywanie usługi prawnej, tj. udzielania porad i konsultacji prawnych oraz sporządzania opinii (80195)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</si>
</sst>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0"/>
  </numFmts>
  <fonts count="7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14"/>
      <name val="Arial"/>
      <family val="2"/>
    </font>
    <font>
      <sz val="11"/>
      <name val="Czcionka tekstu podstawowego"/>
      <family val="2"/>
    </font>
    <font>
      <sz val="8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Czcionka tekstu podstawowego"/>
      <family val="2"/>
    </font>
    <font>
      <b/>
      <sz val="9"/>
      <name val="Times New Roman"/>
      <family val="1"/>
    </font>
    <font>
      <sz val="12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name val="Czcionka tekstu podstawowego"/>
      <family val="2"/>
    </font>
    <font>
      <i/>
      <sz val="9"/>
      <name val="Czcionka tekstu podstawowego"/>
      <family val="2"/>
    </font>
    <font>
      <b/>
      <i/>
      <sz val="9"/>
      <name val="Arial"/>
      <family val="2"/>
    </font>
    <font>
      <vertAlign val="superscript"/>
      <sz val="9"/>
      <name val="Times New Roman"/>
      <family val="1"/>
    </font>
    <font>
      <b/>
      <sz val="11"/>
      <name val="Czcionka tekstu podstawowego"/>
      <family val="2"/>
    </font>
    <font>
      <b/>
      <sz val="9"/>
      <name val="Czcionka tekstu podstawowego"/>
      <family val="2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Czcionka tekstu podstawowego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CE"/>
      <family val="0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59" applyFont="1" applyFill="1">
      <alignment/>
      <protection/>
    </xf>
    <xf numFmtId="0" fontId="28" fillId="0" borderId="0" xfId="59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3" fontId="2" fillId="4" borderId="1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25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27" fillId="0" borderId="0" xfId="59" applyNumberFormat="1" applyFont="1" applyFill="1">
      <alignment/>
      <protection/>
    </xf>
    <xf numFmtId="0" fontId="34" fillId="0" borderId="11" xfId="57" applyFont="1" applyFill="1" applyBorder="1" applyAlignment="1">
      <alignment vertical="center" wrapText="1"/>
      <protection/>
    </xf>
    <xf numFmtId="0" fontId="34" fillId="0" borderId="12" xfId="57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3" fontId="32" fillId="0" borderId="10" xfId="57" applyNumberFormat="1" applyFont="1" applyFill="1" applyBorder="1" applyAlignment="1">
      <alignment vertical="center"/>
      <protection/>
    </xf>
    <xf numFmtId="3" fontId="32" fillId="0" borderId="10" xfId="57" applyNumberFormat="1" applyFont="1" applyFill="1" applyBorder="1" applyAlignment="1">
      <alignment vertical="center"/>
      <protection/>
    </xf>
    <xf numFmtId="0" fontId="33" fillId="0" borderId="13" xfId="57" applyFont="1" applyFill="1" applyBorder="1" applyAlignment="1">
      <alignment horizontal="left" vertical="center" wrapText="1"/>
      <protection/>
    </xf>
    <xf numFmtId="3" fontId="32" fillId="0" borderId="10" xfId="57" applyNumberFormat="1" applyFont="1" applyFill="1" applyBorder="1" applyAlignment="1">
      <alignment horizontal="center" vertical="center"/>
      <protection/>
    </xf>
    <xf numFmtId="3" fontId="32" fillId="0" borderId="14" xfId="57" applyNumberFormat="1" applyFont="1" applyFill="1" applyBorder="1" applyAlignment="1">
      <alignment horizontal="center" vertical="center"/>
      <protection/>
    </xf>
    <xf numFmtId="3" fontId="32" fillId="0" borderId="14" xfId="57" applyNumberFormat="1" applyFont="1" applyFill="1" applyBorder="1" applyAlignment="1">
      <alignment vertical="center"/>
      <protection/>
    </xf>
    <xf numFmtId="0" fontId="34" fillId="0" borderId="15" xfId="57" applyFont="1" applyFill="1" applyBorder="1" applyAlignment="1">
      <alignment vertical="center" wrapText="1"/>
      <protection/>
    </xf>
    <xf numFmtId="3" fontId="32" fillId="0" borderId="16" xfId="57" applyNumberFormat="1" applyFont="1" applyFill="1" applyBorder="1" applyAlignment="1">
      <alignment horizontal="center" vertical="center"/>
      <protection/>
    </xf>
    <xf numFmtId="0" fontId="34" fillId="0" borderId="17" xfId="57" applyFont="1" applyFill="1" applyBorder="1" applyAlignment="1">
      <alignment horizontal="left" vertical="center" wrapText="1"/>
      <protection/>
    </xf>
    <xf numFmtId="3" fontId="32" fillId="0" borderId="16" xfId="57" applyNumberFormat="1" applyFont="1" applyFill="1" applyBorder="1" applyAlignment="1">
      <alignment vertical="center"/>
      <protection/>
    </xf>
    <xf numFmtId="0" fontId="34" fillId="0" borderId="18" xfId="57" applyFont="1" applyFill="1" applyBorder="1" applyAlignment="1" quotePrefix="1">
      <alignment vertical="center" wrapText="1"/>
      <protection/>
    </xf>
    <xf numFmtId="0" fontId="34" fillId="0" borderId="19" xfId="57" applyFont="1" applyFill="1" applyBorder="1" applyAlignment="1" quotePrefix="1">
      <alignment vertical="center" wrapText="1"/>
      <protection/>
    </xf>
    <xf numFmtId="3" fontId="32" fillId="0" borderId="20" xfId="57" applyNumberFormat="1" applyFont="1" applyFill="1" applyBorder="1" applyAlignment="1">
      <alignment vertical="center"/>
      <protection/>
    </xf>
    <xf numFmtId="3" fontId="32" fillId="0" borderId="21" xfId="57" applyNumberFormat="1" applyFont="1" applyFill="1" applyBorder="1" applyAlignment="1">
      <alignment vertical="center"/>
      <protection/>
    </xf>
    <xf numFmtId="0" fontId="34" fillId="0" borderId="12" xfId="57" applyFont="1" applyFill="1" applyBorder="1" applyAlignment="1">
      <alignment vertical="center"/>
      <protection/>
    </xf>
    <xf numFmtId="0" fontId="28" fillId="0" borderId="12" xfId="59" applyFont="1" applyFill="1" applyBorder="1">
      <alignment/>
      <protection/>
    </xf>
    <xf numFmtId="0" fontId="33" fillId="0" borderId="13" xfId="57" applyFont="1" applyFill="1" applyBorder="1" applyAlignment="1">
      <alignment vertical="center" wrapText="1"/>
      <protection/>
    </xf>
    <xf numFmtId="0" fontId="33" fillId="0" borderId="13" xfId="57" applyFont="1" applyFill="1" applyBorder="1" applyAlignment="1">
      <alignment horizontal="left" vertical="center" wrapText="1" indent="2"/>
      <protection/>
    </xf>
    <xf numFmtId="0" fontId="34" fillId="0" borderId="12" xfId="57" applyFont="1" applyFill="1" applyBorder="1" applyAlignment="1">
      <alignment vertical="center" wrapText="1"/>
      <protection/>
    </xf>
    <xf numFmtId="0" fontId="28" fillId="0" borderId="11" xfId="59" applyFont="1" applyFill="1" applyBorder="1" applyAlignment="1">
      <alignment/>
      <protection/>
    </xf>
    <xf numFmtId="0" fontId="26" fillId="0" borderId="13" xfId="57" applyFont="1" applyFill="1" applyBorder="1" applyAlignment="1">
      <alignment vertical="center" wrapText="1"/>
      <protection/>
    </xf>
    <xf numFmtId="0" fontId="26" fillId="0" borderId="22" xfId="57" applyFont="1" applyFill="1" applyBorder="1" applyAlignment="1">
      <alignment vertical="center" wrapText="1"/>
      <protection/>
    </xf>
    <xf numFmtId="3" fontId="27" fillId="0" borderId="23" xfId="57" applyNumberFormat="1" applyFont="1" applyFill="1" applyBorder="1" applyAlignment="1">
      <alignment vertical="center"/>
      <protection/>
    </xf>
    <xf numFmtId="3" fontId="27" fillId="0" borderId="24" xfId="57" applyNumberFormat="1" applyFont="1" applyFill="1" applyBorder="1" applyAlignment="1">
      <alignment vertical="center"/>
      <protection/>
    </xf>
    <xf numFmtId="0" fontId="34" fillId="0" borderId="11" xfId="57" applyFont="1" applyFill="1" applyBorder="1" applyAlignment="1">
      <alignment vertical="center"/>
      <protection/>
    </xf>
    <xf numFmtId="0" fontId="33" fillId="0" borderId="13" xfId="57" applyFont="1" applyFill="1" applyBorder="1" applyAlignment="1">
      <alignment horizontal="left" vertical="center" wrapText="1" indent="2"/>
      <protection/>
    </xf>
    <xf numFmtId="0" fontId="34" fillId="0" borderId="19" xfId="57" applyFont="1" applyFill="1" applyBorder="1" applyAlignment="1">
      <alignment vertical="center"/>
      <protection/>
    </xf>
    <xf numFmtId="0" fontId="26" fillId="0" borderId="25" xfId="57" applyFont="1" applyFill="1" applyBorder="1" applyAlignment="1">
      <alignment vertical="center" wrapText="1"/>
      <protection/>
    </xf>
    <xf numFmtId="3" fontId="32" fillId="0" borderId="23" xfId="57" applyNumberFormat="1" applyFont="1" applyFill="1" applyBorder="1" applyAlignment="1">
      <alignment vertical="center"/>
      <protection/>
    </xf>
    <xf numFmtId="3" fontId="32" fillId="0" borderId="24" xfId="57" applyNumberFormat="1" applyFont="1" applyFill="1" applyBorder="1" applyAlignment="1">
      <alignment vertical="center"/>
      <protection/>
    </xf>
    <xf numFmtId="0" fontId="26" fillId="0" borderId="13" xfId="57" applyFont="1" applyFill="1" applyBorder="1" applyAlignment="1">
      <alignment horizontal="left" vertical="center" wrapText="1"/>
      <protection/>
    </xf>
    <xf numFmtId="3" fontId="27" fillId="0" borderId="10" xfId="57" applyNumberFormat="1" applyFont="1" applyFill="1" applyBorder="1" applyAlignment="1">
      <alignment vertical="center"/>
      <protection/>
    </xf>
    <xf numFmtId="3" fontId="27" fillId="0" borderId="14" xfId="57" applyNumberFormat="1" applyFont="1" applyFill="1" applyBorder="1" applyAlignment="1">
      <alignment vertical="center"/>
      <protection/>
    </xf>
    <xf numFmtId="4" fontId="32" fillId="0" borderId="10" xfId="57" applyNumberFormat="1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168" fontId="34" fillId="0" borderId="0" xfId="57" applyNumberFormat="1" applyFont="1" applyFill="1" applyBorder="1" applyAlignment="1">
      <alignment vertical="center"/>
      <protection/>
    </xf>
    <xf numFmtId="0" fontId="32" fillId="0" borderId="0" xfId="59" applyFont="1" applyFill="1" applyAlignment="1">
      <alignment vertical="center"/>
      <protection/>
    </xf>
    <xf numFmtId="0" fontId="27" fillId="0" borderId="0" xfId="59" applyFont="1" applyFill="1">
      <alignment/>
      <protection/>
    </xf>
    <xf numFmtId="3" fontId="32" fillId="0" borderId="0" xfId="59" applyNumberFormat="1" applyFont="1" applyFill="1" applyAlignment="1">
      <alignment vertical="center"/>
      <protection/>
    </xf>
    <xf numFmtId="3" fontId="27" fillId="0" borderId="0" xfId="59" applyNumberFormat="1" applyFont="1" applyFill="1" applyAlignment="1">
      <alignment vertical="center"/>
      <protection/>
    </xf>
    <xf numFmtId="4" fontId="27" fillId="0" borderId="0" xfId="59" applyNumberFormat="1" applyFont="1" applyFill="1">
      <alignment/>
      <protection/>
    </xf>
    <xf numFmtId="168" fontId="27" fillId="0" borderId="0" xfId="57" applyNumberFormat="1" applyFont="1" applyFill="1" applyBorder="1" applyAlignment="1">
      <alignment vertical="center"/>
      <protection/>
    </xf>
    <xf numFmtId="0" fontId="32" fillId="0" borderId="0" xfId="59" applyFont="1" applyFill="1" applyAlignment="1">
      <alignment horizontal="left" vertical="center"/>
      <protection/>
    </xf>
    <xf numFmtId="0" fontId="27" fillId="0" borderId="0" xfId="59" applyFont="1" applyFill="1" applyAlignment="1">
      <alignment horizontal="left"/>
      <protection/>
    </xf>
    <xf numFmtId="3" fontId="37" fillId="0" borderId="10" xfId="57" applyNumberFormat="1" applyFont="1" applyFill="1" applyBorder="1" applyAlignment="1">
      <alignment vertical="center"/>
      <protection/>
    </xf>
    <xf numFmtId="3" fontId="37" fillId="0" borderId="14" xfId="57" applyNumberFormat="1" applyFont="1" applyFill="1" applyBorder="1" applyAlignment="1">
      <alignment vertical="center"/>
      <protection/>
    </xf>
    <xf numFmtId="0" fontId="38" fillId="0" borderId="0" xfId="59" applyFont="1" applyFill="1">
      <alignment/>
      <protection/>
    </xf>
    <xf numFmtId="0" fontId="35" fillId="0" borderId="13" xfId="57" applyFont="1" applyFill="1" applyBorder="1" applyAlignment="1">
      <alignment vertical="center" wrapText="1"/>
      <protection/>
    </xf>
    <xf numFmtId="0" fontId="33" fillId="0" borderId="13" xfId="57" applyFont="1" applyFill="1" applyBorder="1" applyAlignment="1">
      <alignment horizontal="right" vertical="center" wrapText="1"/>
      <protection/>
    </xf>
    <xf numFmtId="0" fontId="33" fillId="0" borderId="26" xfId="57" applyFont="1" applyFill="1" applyBorder="1" applyAlignment="1">
      <alignment horizontal="right" vertical="center" wrapText="1"/>
      <protection/>
    </xf>
    <xf numFmtId="4" fontId="33" fillId="0" borderId="26" xfId="57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>
      <alignment/>
      <protection/>
    </xf>
    <xf numFmtId="3" fontId="32" fillId="0" borderId="10" xfId="57" applyNumberFormat="1" applyFont="1" applyFill="1" applyBorder="1" applyAlignment="1">
      <alignment horizontal="right" vertical="center"/>
      <protection/>
    </xf>
    <xf numFmtId="3" fontId="32" fillId="0" borderId="20" xfId="57" applyNumberFormat="1" applyFont="1" applyFill="1" applyBorder="1" applyAlignment="1">
      <alignment horizontal="right" vertical="center"/>
      <protection/>
    </xf>
    <xf numFmtId="0" fontId="33" fillId="0" borderId="0" xfId="59" applyFont="1" applyFill="1" applyAlignment="1">
      <alignment horizontal="center" wrapText="1"/>
      <protection/>
    </xf>
    <xf numFmtId="0" fontId="29" fillId="0" borderId="11" xfId="57" applyFont="1" applyFill="1" applyBorder="1" applyAlignment="1">
      <alignment vertical="center" wrapText="1"/>
      <protection/>
    </xf>
    <xf numFmtId="0" fontId="32" fillId="0" borderId="0" xfId="59" applyFont="1" applyFill="1">
      <alignment/>
      <protection/>
    </xf>
    <xf numFmtId="0" fontId="15" fillId="0" borderId="0" xfId="59" applyFont="1" applyFill="1" applyAlignment="1">
      <alignment horizont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3" fontId="2" fillId="15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15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left" vertical="center"/>
    </xf>
    <xf numFmtId="3" fontId="40" fillId="0" borderId="10" xfId="0" applyNumberFormat="1" applyFont="1" applyFill="1" applyBorder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3" fontId="40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7" fillId="0" borderId="0" xfId="59" applyFont="1" applyFill="1" applyAlignment="1">
      <alignment horizontal="center"/>
      <protection/>
    </xf>
    <xf numFmtId="3" fontId="27" fillId="0" borderId="0" xfId="59" applyNumberFormat="1" applyFont="1" applyFill="1" applyAlignment="1">
      <alignment horizontal="center"/>
      <protection/>
    </xf>
    <xf numFmtId="0" fontId="54" fillId="0" borderId="0" xfId="59" applyFont="1" applyFill="1">
      <alignment/>
      <protection/>
    </xf>
    <xf numFmtId="0" fontId="33" fillId="0" borderId="27" xfId="57" applyFont="1" applyFill="1" applyBorder="1" applyAlignment="1">
      <alignment horizontal="left" vertical="center"/>
      <protection/>
    </xf>
    <xf numFmtId="0" fontId="54" fillId="0" borderId="0" xfId="59" applyFont="1" applyFill="1" applyAlignment="1">
      <alignment horizontal="left"/>
      <protection/>
    </xf>
    <xf numFmtId="0" fontId="33" fillId="0" borderId="28" xfId="57" applyFont="1" applyFill="1" applyBorder="1" applyAlignment="1">
      <alignment horizontal="left" vertical="center"/>
      <protection/>
    </xf>
    <xf numFmtId="0" fontId="33" fillId="0" borderId="29" xfId="57" applyFont="1" applyFill="1" applyBorder="1" applyAlignment="1">
      <alignment horizontal="left" vertical="center"/>
      <protection/>
    </xf>
    <xf numFmtId="0" fontId="26" fillId="0" borderId="30" xfId="57" applyFont="1" applyFill="1" applyBorder="1" applyAlignment="1">
      <alignment horizontal="left" vertical="center"/>
      <protection/>
    </xf>
    <xf numFmtId="0" fontId="33" fillId="0" borderId="30" xfId="57" applyFont="1" applyFill="1" applyBorder="1" applyAlignment="1">
      <alignment horizontal="left" vertical="center"/>
      <protection/>
    </xf>
    <xf numFmtId="0" fontId="33" fillId="0" borderId="22" xfId="57" applyFont="1" applyFill="1" applyBorder="1" applyAlignment="1">
      <alignment vertical="center" wrapText="1"/>
      <protection/>
    </xf>
    <xf numFmtId="0" fontId="33" fillId="0" borderId="13" xfId="57" applyFont="1" applyFill="1" applyBorder="1" applyAlignment="1" quotePrefix="1">
      <alignment horizontal="left" vertical="center" wrapText="1"/>
      <protection/>
    </xf>
    <xf numFmtId="0" fontId="33" fillId="0" borderId="29" xfId="57" applyFont="1" applyFill="1" applyBorder="1" applyAlignment="1">
      <alignment vertical="center"/>
      <protection/>
    </xf>
    <xf numFmtId="0" fontId="28" fillId="0" borderId="18" xfId="59" applyFont="1" applyFill="1" applyBorder="1" applyAlignment="1">
      <alignment/>
      <protection/>
    </xf>
    <xf numFmtId="0" fontId="33" fillId="0" borderId="25" xfId="57" applyFont="1" applyFill="1" applyBorder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26" fillId="0" borderId="27" xfId="57" applyFont="1" applyFill="1" applyBorder="1" applyAlignment="1">
      <alignment horizontal="left" vertical="center"/>
      <protection/>
    </xf>
    <xf numFmtId="0" fontId="26" fillId="0" borderId="10" xfId="57" applyFont="1" applyFill="1" applyBorder="1" applyAlignment="1">
      <alignment horizontal="left" vertical="center" wrapText="1"/>
      <protection/>
    </xf>
    <xf numFmtId="4" fontId="27" fillId="0" borderId="10" xfId="57" applyNumberFormat="1" applyFont="1" applyFill="1" applyBorder="1" applyAlignment="1">
      <alignment vertical="center"/>
      <protection/>
    </xf>
    <xf numFmtId="4" fontId="27" fillId="0" borderId="10" xfId="57" applyNumberFormat="1" applyFont="1" applyFill="1" applyBorder="1" applyAlignment="1">
      <alignment vertical="center"/>
      <protection/>
    </xf>
    <xf numFmtId="3" fontId="27" fillId="0" borderId="10" xfId="57" applyNumberFormat="1" applyFont="1" applyFill="1" applyBorder="1" applyAlignment="1">
      <alignment horizontal="center" vertical="center"/>
      <protection/>
    </xf>
    <xf numFmtId="0" fontId="42" fillId="0" borderId="0" xfId="59" applyFont="1" applyFill="1">
      <alignment/>
      <protection/>
    </xf>
    <xf numFmtId="0" fontId="26" fillId="0" borderId="23" xfId="57" applyFont="1" applyFill="1" applyBorder="1" applyAlignment="1">
      <alignment horizontal="left" vertical="center" wrapText="1"/>
      <protection/>
    </xf>
    <xf numFmtId="4" fontId="27" fillId="0" borderId="23" xfId="57" applyNumberFormat="1" applyFont="1" applyFill="1" applyBorder="1" applyAlignment="1">
      <alignment vertical="center"/>
      <protection/>
    </xf>
    <xf numFmtId="0" fontId="34" fillId="0" borderId="31" xfId="57" applyFont="1" applyFill="1" applyBorder="1" applyAlignment="1">
      <alignment horizontal="left" vertical="center" wrapText="1"/>
      <protection/>
    </xf>
    <xf numFmtId="0" fontId="34" fillId="0" borderId="31" xfId="57" applyFont="1" applyFill="1" applyBorder="1" applyAlignment="1">
      <alignment vertical="center" wrapText="1"/>
      <protection/>
    </xf>
    <xf numFmtId="0" fontId="29" fillId="0" borderId="31" xfId="57" applyFont="1" applyFill="1" applyBorder="1" applyAlignment="1">
      <alignment horizontal="left" vertical="center" wrapText="1"/>
      <protection/>
    </xf>
    <xf numFmtId="49" fontId="34" fillId="0" borderId="31" xfId="57" applyNumberFormat="1" applyFont="1" applyFill="1" applyBorder="1" applyAlignment="1">
      <alignment horizontal="left" vertical="center" wrapText="1"/>
      <protection/>
    </xf>
    <xf numFmtId="49" fontId="34" fillId="0" borderId="12" xfId="57" applyNumberFormat="1" applyFont="1" applyFill="1" applyBorder="1" applyAlignment="1">
      <alignment horizontal="left" vertical="center" wrapText="1"/>
      <protection/>
    </xf>
    <xf numFmtId="49" fontId="29" fillId="0" borderId="31" xfId="57" applyNumberFormat="1" applyFont="1" applyFill="1" applyBorder="1" applyAlignment="1">
      <alignment horizontal="left" vertical="center" wrapText="1"/>
      <protection/>
    </xf>
    <xf numFmtId="0" fontId="36" fillId="0" borderId="27" xfId="57" applyFont="1" applyFill="1" applyBorder="1" applyAlignment="1">
      <alignment horizontal="left" vertical="center"/>
      <protection/>
    </xf>
    <xf numFmtId="49" fontId="35" fillId="0" borderId="31" xfId="57" applyNumberFormat="1" applyFont="1" applyFill="1" applyBorder="1" applyAlignment="1">
      <alignment horizontal="left" vertical="center" wrapText="1"/>
      <protection/>
    </xf>
    <xf numFmtId="49" fontId="35" fillId="0" borderId="12" xfId="57" applyNumberFormat="1" applyFont="1" applyFill="1" applyBorder="1" applyAlignment="1">
      <alignment horizontal="left" vertical="center" wrapText="1"/>
      <protection/>
    </xf>
    <xf numFmtId="49" fontId="35" fillId="0" borderId="12" xfId="57" applyNumberFormat="1" applyFont="1" applyFill="1" applyBorder="1" applyAlignment="1">
      <alignment vertical="center" wrapText="1"/>
      <protection/>
    </xf>
    <xf numFmtId="0" fontId="36" fillId="0" borderId="13" xfId="57" applyFont="1" applyFill="1" applyBorder="1" applyAlignment="1">
      <alignment horizontal="left" vertical="center" wrapText="1"/>
      <protection/>
    </xf>
    <xf numFmtId="4" fontId="37" fillId="0" borderId="10" xfId="57" applyNumberFormat="1" applyFont="1" applyFill="1" applyBorder="1" applyAlignment="1">
      <alignment vertical="center"/>
      <protection/>
    </xf>
    <xf numFmtId="0" fontId="36" fillId="0" borderId="28" xfId="57" applyFont="1" applyFill="1" applyBorder="1" applyAlignment="1">
      <alignment horizontal="left" vertical="center"/>
      <protection/>
    </xf>
    <xf numFmtId="0" fontId="35" fillId="0" borderId="15" xfId="57" applyFont="1" applyFill="1" applyBorder="1" applyAlignment="1">
      <alignment vertical="center" wrapText="1"/>
      <protection/>
    </xf>
    <xf numFmtId="0" fontId="35" fillId="0" borderId="12" xfId="57" applyFont="1" applyFill="1" applyBorder="1" applyAlignment="1">
      <alignment vertical="center" wrapText="1"/>
      <protection/>
    </xf>
    <xf numFmtId="0" fontId="35" fillId="0" borderId="12" xfId="57" applyFont="1" applyFill="1" applyBorder="1" applyAlignment="1">
      <alignment horizontal="left" vertical="center" wrapText="1"/>
      <protection/>
    </xf>
    <xf numFmtId="0" fontId="36" fillId="0" borderId="26" xfId="57" applyFont="1" applyFill="1" applyBorder="1" applyAlignment="1">
      <alignment horizontal="left" vertical="center" wrapText="1" indent="2"/>
      <protection/>
    </xf>
    <xf numFmtId="3" fontId="37" fillId="0" borderId="16" xfId="57" applyNumberFormat="1" applyFont="1" applyFill="1" applyBorder="1" applyAlignment="1">
      <alignment vertical="center"/>
      <protection/>
    </xf>
    <xf numFmtId="0" fontId="35" fillId="0" borderId="17" xfId="57" applyFont="1" applyFill="1" applyBorder="1" applyAlignment="1">
      <alignment vertical="center" wrapText="1"/>
      <protection/>
    </xf>
    <xf numFmtId="0" fontId="35" fillId="0" borderId="11" xfId="57" applyFont="1" applyFill="1" applyBorder="1" applyAlignment="1">
      <alignment vertical="center" wrapText="1"/>
      <protection/>
    </xf>
    <xf numFmtId="0" fontId="39" fillId="0" borderId="12" xfId="59" applyFont="1" applyFill="1" applyBorder="1">
      <alignment/>
      <protection/>
    </xf>
    <xf numFmtId="0" fontId="35" fillId="0" borderId="13" xfId="57" applyFont="1" applyFill="1" applyBorder="1" applyAlignment="1">
      <alignment vertical="center" wrapText="1"/>
      <protection/>
    </xf>
    <xf numFmtId="0" fontId="36" fillId="0" borderId="13" xfId="57" applyFont="1" applyFill="1" applyBorder="1" applyAlignment="1">
      <alignment horizontal="left" vertical="center" wrapText="1" indent="3"/>
      <protection/>
    </xf>
    <xf numFmtId="0" fontId="35" fillId="0" borderId="13" xfId="57" applyFont="1" applyFill="1" applyBorder="1" applyAlignment="1">
      <alignment horizontal="left" vertical="center" wrapText="1"/>
      <protection/>
    </xf>
    <xf numFmtId="0" fontId="36" fillId="0" borderId="13" xfId="57" applyFont="1" applyFill="1" applyBorder="1" applyAlignment="1">
      <alignment horizontal="right" vertical="center" wrapText="1"/>
      <protection/>
    </xf>
    <xf numFmtId="3" fontId="37" fillId="0" borderId="10" xfId="57" applyNumberFormat="1" applyFont="1" applyFill="1" applyBorder="1" applyAlignment="1">
      <alignment horizontal="right" vertical="center"/>
      <protection/>
    </xf>
    <xf numFmtId="0" fontId="26" fillId="21" borderId="32" xfId="57" applyFont="1" applyFill="1" applyBorder="1" applyAlignment="1">
      <alignment horizontal="left" vertical="center"/>
      <protection/>
    </xf>
    <xf numFmtId="0" fontId="29" fillId="21" borderId="33" xfId="57" applyFont="1" applyFill="1" applyBorder="1" applyAlignment="1">
      <alignment vertical="center"/>
      <protection/>
    </xf>
    <xf numFmtId="0" fontId="29" fillId="21" borderId="34" xfId="57" applyFont="1" applyFill="1" applyBorder="1" applyAlignment="1">
      <alignment vertical="center"/>
      <protection/>
    </xf>
    <xf numFmtId="0" fontId="29" fillId="21" borderId="35" xfId="57" applyFont="1" applyFill="1" applyBorder="1" applyAlignment="1">
      <alignment vertical="center" wrapText="1"/>
      <protection/>
    </xf>
    <xf numFmtId="4" fontId="26" fillId="21" borderId="35" xfId="57" applyNumberFormat="1" applyFont="1" applyFill="1" applyBorder="1" applyAlignment="1">
      <alignment vertical="center" wrapText="1"/>
      <protection/>
    </xf>
    <xf numFmtId="3" fontId="27" fillId="21" borderId="36" xfId="57" applyNumberFormat="1" applyFont="1" applyFill="1" applyBorder="1" applyAlignment="1">
      <alignment vertical="center"/>
      <protection/>
    </xf>
    <xf numFmtId="4" fontId="26" fillId="0" borderId="13" xfId="57" applyNumberFormat="1" applyFont="1" applyFill="1" applyBorder="1" applyAlignment="1">
      <alignment horizontal="right" vertical="center" wrapText="1"/>
      <protection/>
    </xf>
    <xf numFmtId="3" fontId="32" fillId="0" borderId="11" xfId="57" applyNumberFormat="1" applyFont="1" applyFill="1" applyBorder="1" applyAlignment="1">
      <alignment horizontal="center" vertical="center"/>
      <protection/>
    </xf>
    <xf numFmtId="0" fontId="26" fillId="21" borderId="35" xfId="57" applyFont="1" applyFill="1" applyBorder="1" applyAlignment="1">
      <alignment vertical="center" wrapText="1"/>
      <protection/>
    </xf>
    <xf numFmtId="0" fontId="26" fillId="21" borderId="35" xfId="57" applyFont="1" applyFill="1" applyBorder="1" applyAlignment="1">
      <alignment horizontal="right" vertical="center" wrapText="1"/>
      <protection/>
    </xf>
    <xf numFmtId="3" fontId="27" fillId="21" borderId="36" xfId="57" applyNumberFormat="1" applyFont="1" applyFill="1" applyBorder="1" applyAlignment="1">
      <alignment vertical="center"/>
      <protection/>
    </xf>
    <xf numFmtId="0" fontId="28" fillId="21" borderId="0" xfId="59" applyFont="1" applyFill="1" applyBorder="1">
      <alignment/>
      <protection/>
    </xf>
    <xf numFmtId="0" fontId="24" fillId="21" borderId="0" xfId="59" applyFont="1" applyFill="1">
      <alignment/>
      <protection/>
    </xf>
    <xf numFmtId="0" fontId="29" fillId="0" borderId="15" xfId="57" applyFont="1" applyFill="1" applyBorder="1" applyAlignment="1">
      <alignment vertical="center" wrapText="1"/>
      <protection/>
    </xf>
    <xf numFmtId="0" fontId="34" fillId="0" borderId="37" xfId="57" applyFont="1" applyFill="1" applyBorder="1" applyAlignment="1">
      <alignment horizontal="left" vertical="center" wrapText="1"/>
      <protection/>
    </xf>
    <xf numFmtId="0" fontId="33" fillId="0" borderId="22" xfId="57" applyFont="1" applyFill="1" applyBorder="1" applyAlignment="1">
      <alignment horizontal="right" vertical="center" wrapText="1"/>
      <protection/>
    </xf>
    <xf numFmtId="0" fontId="29" fillId="0" borderId="31" xfId="57" applyFont="1" applyFill="1" applyBorder="1" applyAlignment="1">
      <alignment vertical="center" wrapText="1"/>
      <protection/>
    </xf>
    <xf numFmtId="0" fontId="28" fillId="0" borderId="37" xfId="59" applyFont="1" applyFill="1" applyBorder="1">
      <alignment/>
      <protection/>
    </xf>
    <xf numFmtId="0" fontId="33" fillId="0" borderId="22" xfId="57" applyFont="1" applyFill="1" applyBorder="1" applyAlignment="1">
      <alignment horizontal="left" vertical="center" wrapText="1" indent="2"/>
      <protection/>
    </xf>
    <xf numFmtId="0" fontId="26" fillId="0" borderId="13" xfId="57" applyFont="1" applyFill="1" applyBorder="1" applyAlignment="1">
      <alignment horizontal="right" vertical="center" wrapText="1"/>
      <protection/>
    </xf>
    <xf numFmtId="3" fontId="27" fillId="0" borderId="10" xfId="57" applyNumberFormat="1" applyFont="1" applyFill="1" applyBorder="1" applyAlignment="1">
      <alignment vertical="center"/>
      <protection/>
    </xf>
    <xf numFmtId="0" fontId="43" fillId="0" borderId="0" xfId="59" applyFont="1" applyFill="1" applyBorder="1">
      <alignment/>
      <protection/>
    </xf>
    <xf numFmtId="0" fontId="26" fillId="0" borderId="13" xfId="57" applyFont="1" applyFill="1" applyBorder="1" applyAlignment="1">
      <alignment vertical="center" wrapText="1"/>
      <protection/>
    </xf>
    <xf numFmtId="0" fontId="43" fillId="0" borderId="11" xfId="59" applyFont="1" applyFill="1" applyBorder="1" applyAlignment="1">
      <alignment/>
      <protection/>
    </xf>
    <xf numFmtId="0" fontId="26" fillId="21" borderId="30" xfId="57" applyFont="1" applyFill="1" applyBorder="1" applyAlignment="1">
      <alignment horizontal="left" vertical="center"/>
      <protection/>
    </xf>
    <xf numFmtId="0" fontId="26" fillId="21" borderId="22" xfId="57" applyFont="1" applyFill="1" applyBorder="1" applyAlignment="1">
      <alignment vertical="center" wrapText="1"/>
      <protection/>
    </xf>
    <xf numFmtId="3" fontId="27" fillId="21" borderId="23" xfId="57" applyNumberFormat="1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vertical="center"/>
      <protection/>
    </xf>
    <xf numFmtId="0" fontId="26" fillId="0" borderId="29" xfId="57" applyFont="1" applyFill="1" applyBorder="1" applyAlignment="1">
      <alignment horizontal="left" vertical="center"/>
      <protection/>
    </xf>
    <xf numFmtId="0" fontId="43" fillId="0" borderId="18" xfId="59" applyFont="1" applyFill="1" applyBorder="1">
      <alignment/>
      <protection/>
    </xf>
    <xf numFmtId="3" fontId="27" fillId="0" borderId="20" xfId="57" applyNumberFormat="1" applyFont="1" applyFill="1" applyBorder="1" applyAlignment="1">
      <alignment vertical="center"/>
      <protection/>
    </xf>
    <xf numFmtId="0" fontId="26" fillId="0" borderId="10" xfId="57" applyFont="1" applyFill="1" applyBorder="1" applyAlignment="1">
      <alignment horizontal="left" vertical="center"/>
      <protection/>
    </xf>
    <xf numFmtId="0" fontId="42" fillId="21" borderId="0" xfId="59" applyFont="1" applyFill="1">
      <alignment/>
      <protection/>
    </xf>
    <xf numFmtId="3" fontId="27" fillId="0" borderId="10" xfId="57" applyNumberFormat="1" applyFont="1" applyFill="1" applyBorder="1" applyAlignment="1">
      <alignment horizontal="right" vertical="center"/>
      <protection/>
    </xf>
    <xf numFmtId="4" fontId="27" fillId="0" borderId="10" xfId="57" applyNumberFormat="1" applyFont="1" applyFill="1" applyBorder="1" applyAlignment="1">
      <alignment horizontal="center" vertical="center"/>
      <protection/>
    </xf>
    <xf numFmtId="3" fontId="27" fillId="21" borderId="38" xfId="57" applyNumberFormat="1" applyFont="1" applyFill="1" applyBorder="1" applyAlignment="1">
      <alignment vertical="center"/>
      <protection/>
    </xf>
    <xf numFmtId="3" fontId="27" fillId="0" borderId="14" xfId="57" applyNumberFormat="1" applyFont="1" applyFill="1" applyBorder="1" applyAlignment="1">
      <alignment vertical="center"/>
      <protection/>
    </xf>
    <xf numFmtId="3" fontId="37" fillId="0" borderId="39" xfId="57" applyNumberFormat="1" applyFont="1" applyFill="1" applyBorder="1" applyAlignment="1">
      <alignment vertical="center"/>
      <protection/>
    </xf>
    <xf numFmtId="3" fontId="27" fillId="21" borderId="24" xfId="57" applyNumberFormat="1" applyFont="1" applyFill="1" applyBorder="1" applyAlignment="1">
      <alignment vertical="center"/>
      <protection/>
    </xf>
    <xf numFmtId="3" fontId="27" fillId="0" borderId="21" xfId="57" applyNumberFormat="1" applyFont="1" applyFill="1" applyBorder="1" applyAlignment="1">
      <alignment vertical="center"/>
      <protection/>
    </xf>
    <xf numFmtId="3" fontId="27" fillId="0" borderId="14" xfId="57" applyNumberFormat="1" applyFont="1" applyFill="1" applyBorder="1" applyAlignment="1">
      <alignment horizontal="center" vertical="center"/>
      <protection/>
    </xf>
    <xf numFmtId="3" fontId="27" fillId="0" borderId="14" xfId="57" applyNumberFormat="1" applyFont="1" applyFill="1" applyBorder="1" applyAlignment="1">
      <alignment horizontal="right" vertical="center"/>
      <protection/>
    </xf>
    <xf numFmtId="0" fontId="22" fillId="0" borderId="0" xfId="59" applyFont="1" applyFill="1">
      <alignment/>
      <protection/>
    </xf>
    <xf numFmtId="49" fontId="26" fillId="0" borderId="40" xfId="57" applyNumberFormat="1" applyFont="1" applyFill="1" applyBorder="1" applyAlignment="1">
      <alignment horizontal="center" vertical="center" wrapText="1"/>
      <protection/>
    </xf>
    <xf numFmtId="1" fontId="26" fillId="0" borderId="41" xfId="57" applyNumberFormat="1" applyFont="1" applyFill="1" applyBorder="1" applyAlignment="1">
      <alignment horizontal="center" vertical="center"/>
      <protection/>
    </xf>
    <xf numFmtId="1" fontId="26" fillId="0" borderId="42" xfId="57" applyNumberFormat="1" applyFont="1" applyFill="1" applyBorder="1" applyAlignment="1">
      <alignment horizontal="center" vertical="center"/>
      <protection/>
    </xf>
    <xf numFmtId="49" fontId="26" fillId="0" borderId="35" xfId="57" applyNumberFormat="1" applyFont="1" applyFill="1" applyBorder="1" applyAlignment="1">
      <alignment horizontal="center" vertical="center" wrapText="1"/>
      <protection/>
    </xf>
    <xf numFmtId="1" fontId="27" fillId="0" borderId="36" xfId="57" applyNumberFormat="1" applyFont="1" applyFill="1" applyBorder="1" applyAlignment="1">
      <alignment horizontal="center" vertical="center"/>
      <protection/>
    </xf>
    <xf numFmtId="1" fontId="27" fillId="0" borderId="38" xfId="57" applyNumberFormat="1" applyFont="1" applyFill="1" applyBorder="1" applyAlignment="1">
      <alignment horizontal="center" vertical="center"/>
      <protection/>
    </xf>
    <xf numFmtId="49" fontId="26" fillId="0" borderId="43" xfId="57" applyNumberFormat="1" applyFont="1" applyFill="1" applyBorder="1" applyAlignment="1">
      <alignment horizontal="center" vertical="center"/>
      <protection/>
    </xf>
    <xf numFmtId="49" fontId="27" fillId="0" borderId="44" xfId="57" applyNumberFormat="1" applyFont="1" applyFill="1" applyBorder="1" applyAlignment="1">
      <alignment horizontal="center" vertical="center"/>
      <protection/>
    </xf>
    <xf numFmtId="0" fontId="26" fillId="21" borderId="43" xfId="57" applyFont="1" applyFill="1" applyBorder="1" applyAlignment="1">
      <alignment horizontal="left" vertical="center"/>
      <protection/>
    </xf>
    <xf numFmtId="3" fontId="29" fillId="21" borderId="41" xfId="57" applyNumberFormat="1" applyFont="1" applyFill="1" applyBorder="1" applyAlignment="1">
      <alignment vertical="center"/>
      <protection/>
    </xf>
    <xf numFmtId="3" fontId="27" fillId="21" borderId="41" xfId="57" applyNumberFormat="1" applyFont="1" applyFill="1" applyBorder="1" applyAlignment="1">
      <alignment vertical="center"/>
      <protection/>
    </xf>
    <xf numFmtId="3" fontId="27" fillId="21" borderId="42" xfId="57" applyNumberFormat="1" applyFont="1" applyFill="1" applyBorder="1" applyAlignment="1">
      <alignment vertical="center"/>
      <protection/>
    </xf>
    <xf numFmtId="0" fontId="55" fillId="21" borderId="0" xfId="59" applyFont="1" applyFill="1" applyAlignment="1">
      <alignment vertical="center"/>
      <protection/>
    </xf>
    <xf numFmtId="3" fontId="56" fillId="21" borderId="41" xfId="57" applyNumberFormat="1" applyFont="1" applyFill="1" applyBorder="1" applyAlignment="1">
      <alignment vertical="center"/>
      <protection/>
    </xf>
    <xf numFmtId="0" fontId="57" fillId="0" borderId="0" xfId="59" applyFont="1" applyFill="1" applyAlignment="1">
      <alignment horizontal="center" wrapText="1"/>
      <protection/>
    </xf>
    <xf numFmtId="0" fontId="29" fillId="0" borderId="13" xfId="57" applyFont="1" applyFill="1" applyBorder="1" applyAlignment="1">
      <alignment horizontal="left" vertical="center" wrapText="1"/>
      <protection/>
    </xf>
    <xf numFmtId="49" fontId="56" fillId="0" borderId="35" xfId="57" applyNumberFormat="1" applyFont="1" applyFill="1" applyBorder="1" applyAlignment="1">
      <alignment horizontal="center" vertical="center" wrapText="1"/>
      <protection/>
    </xf>
    <xf numFmtId="49" fontId="56" fillId="0" borderId="40" xfId="57" applyNumberFormat="1" applyFont="1" applyFill="1" applyBorder="1" applyAlignment="1">
      <alignment horizontal="center" vertical="center" wrapText="1"/>
      <protection/>
    </xf>
    <xf numFmtId="4" fontId="56" fillId="21" borderId="35" xfId="57" applyNumberFormat="1" applyFont="1" applyFill="1" applyBorder="1" applyAlignment="1">
      <alignment horizontal="right" vertical="center" wrapText="1"/>
      <protection/>
    </xf>
    <xf numFmtId="4" fontId="56" fillId="0" borderId="13" xfId="57" applyNumberFormat="1" applyFont="1" applyFill="1" applyBorder="1" applyAlignment="1">
      <alignment horizontal="right" vertical="center" wrapText="1"/>
      <protection/>
    </xf>
    <xf numFmtId="0" fontId="58" fillId="0" borderId="13" xfId="57" applyFont="1" applyFill="1" applyBorder="1" applyAlignment="1">
      <alignment horizontal="right" vertical="center" wrapText="1"/>
      <protection/>
    </xf>
    <xf numFmtId="0" fontId="58" fillId="0" borderId="22" xfId="57" applyFont="1" applyFill="1" applyBorder="1" applyAlignment="1">
      <alignment horizontal="right" vertical="center" wrapText="1"/>
      <protection/>
    </xf>
    <xf numFmtId="0" fontId="58" fillId="0" borderId="13" xfId="57" applyFont="1" applyFill="1" applyBorder="1" applyAlignment="1">
      <alignment horizontal="right" vertical="center" wrapText="1"/>
      <protection/>
    </xf>
    <xf numFmtId="0" fontId="59" fillId="0" borderId="13" xfId="57" applyFont="1" applyFill="1" applyBorder="1" applyAlignment="1">
      <alignment horizontal="right" vertical="center" wrapText="1"/>
      <protection/>
    </xf>
    <xf numFmtId="0" fontId="56" fillId="0" borderId="13" xfId="57" applyFont="1" applyFill="1" applyBorder="1" applyAlignment="1">
      <alignment horizontal="right" vertical="center" wrapText="1"/>
      <protection/>
    </xf>
    <xf numFmtId="0" fontId="58" fillId="0" borderId="26" xfId="57" applyFont="1" applyFill="1" applyBorder="1" applyAlignment="1">
      <alignment horizontal="right" vertical="center" wrapText="1"/>
      <protection/>
    </xf>
    <xf numFmtId="4" fontId="58" fillId="0" borderId="26" xfId="57" applyNumberFormat="1" applyFont="1" applyFill="1" applyBorder="1" applyAlignment="1">
      <alignment horizontal="right" vertical="center" wrapText="1"/>
      <protection/>
    </xf>
    <xf numFmtId="0" fontId="56" fillId="21" borderId="35" xfId="57" applyFont="1" applyFill="1" applyBorder="1" applyAlignment="1">
      <alignment horizontal="right" vertical="center" wrapText="1"/>
      <protection/>
    </xf>
    <xf numFmtId="0" fontId="58" fillId="0" borderId="22" xfId="57" applyFont="1" applyFill="1" applyBorder="1" applyAlignment="1">
      <alignment horizontal="right" vertical="center" wrapText="1" indent="2"/>
      <protection/>
    </xf>
    <xf numFmtId="0" fontId="59" fillId="0" borderId="13" xfId="57" applyFont="1" applyFill="1" applyBorder="1" applyAlignment="1">
      <alignment horizontal="left" vertical="center" wrapText="1" indent="3"/>
      <protection/>
    </xf>
    <xf numFmtId="0" fontId="58" fillId="0" borderId="13" xfId="57" applyFont="1" applyFill="1" applyBorder="1" applyAlignment="1">
      <alignment horizontal="left" vertical="center" wrapText="1" indent="2"/>
      <protection/>
    </xf>
    <xf numFmtId="0" fontId="58" fillId="0" borderId="13" xfId="57" applyFont="1" applyFill="1" applyBorder="1" applyAlignment="1">
      <alignment vertical="center" wrapText="1"/>
      <protection/>
    </xf>
    <xf numFmtId="0" fontId="59" fillId="0" borderId="26" xfId="57" applyFont="1" applyFill="1" applyBorder="1" applyAlignment="1">
      <alignment horizontal="left" vertical="center" wrapText="1" indent="2"/>
      <protection/>
    </xf>
    <xf numFmtId="0" fontId="56" fillId="0" borderId="13" xfId="57" applyFont="1" applyFill="1" applyBorder="1" applyAlignment="1">
      <alignment vertical="center" wrapText="1"/>
      <protection/>
    </xf>
    <xf numFmtId="0" fontId="56" fillId="21" borderId="35" xfId="57" applyFont="1" applyFill="1" applyBorder="1" applyAlignment="1">
      <alignment vertical="center" wrapText="1"/>
      <protection/>
    </xf>
    <xf numFmtId="0" fontId="56" fillId="0" borderId="22" xfId="57" applyFont="1" applyFill="1" applyBorder="1" applyAlignment="1">
      <alignment vertical="center" wrapText="1"/>
      <protection/>
    </xf>
    <xf numFmtId="0" fontId="58" fillId="0" borderId="22" xfId="57" applyFont="1" applyFill="1" applyBorder="1" applyAlignment="1">
      <alignment vertical="center" wrapText="1"/>
      <protection/>
    </xf>
    <xf numFmtId="0" fontId="56" fillId="0" borderId="13" xfId="57" applyFont="1" applyFill="1" applyBorder="1" applyAlignment="1">
      <alignment horizontal="left" vertical="center" wrapText="1"/>
      <protection/>
    </xf>
    <xf numFmtId="0" fontId="58" fillId="0" borderId="13" xfId="57" applyFont="1" applyFill="1" applyBorder="1" applyAlignment="1" quotePrefix="1">
      <alignment horizontal="left" vertical="center" wrapText="1"/>
      <protection/>
    </xf>
    <xf numFmtId="0" fontId="56" fillId="0" borderId="13" xfId="57" applyFont="1" applyFill="1" applyBorder="1" applyAlignment="1">
      <alignment vertical="center" wrapText="1"/>
      <protection/>
    </xf>
    <xf numFmtId="0" fontId="58" fillId="0" borderId="25" xfId="57" applyFont="1" applyFill="1" applyBorder="1" applyAlignment="1">
      <alignment vertical="center" wrapText="1"/>
      <protection/>
    </xf>
    <xf numFmtId="0" fontId="56" fillId="21" borderId="22" xfId="57" applyFont="1" applyFill="1" applyBorder="1" applyAlignment="1">
      <alignment vertical="center" wrapText="1"/>
      <protection/>
    </xf>
    <xf numFmtId="0" fontId="58" fillId="0" borderId="13" xfId="57" applyFont="1" applyFill="1" applyBorder="1" applyAlignment="1">
      <alignment horizontal="left" vertical="center" wrapText="1" indent="2"/>
      <protection/>
    </xf>
    <xf numFmtId="0" fontId="56" fillId="0" borderId="25" xfId="57" applyFont="1" applyFill="1" applyBorder="1" applyAlignment="1">
      <alignment vertical="center" wrapText="1"/>
      <protection/>
    </xf>
    <xf numFmtId="0" fontId="58" fillId="0" borderId="13" xfId="57" applyFont="1" applyFill="1" applyBorder="1" applyAlignment="1">
      <alignment horizontal="left" vertical="center" wrapText="1"/>
      <protection/>
    </xf>
    <xf numFmtId="0" fontId="56" fillId="0" borderId="10" xfId="57" applyFont="1" applyFill="1" applyBorder="1" applyAlignment="1">
      <alignment horizontal="left" vertical="center"/>
      <protection/>
    </xf>
    <xf numFmtId="0" fontId="56" fillId="0" borderId="22" xfId="57" applyFont="1" applyFill="1" applyBorder="1" applyAlignment="1">
      <alignment horizontal="left" vertical="center" wrapText="1"/>
      <protection/>
    </xf>
    <xf numFmtId="0" fontId="59" fillId="0" borderId="13" xfId="57" applyFont="1" applyFill="1" applyBorder="1" applyAlignment="1">
      <alignment horizontal="left" vertical="center" wrapText="1"/>
      <protection/>
    </xf>
    <xf numFmtId="0" fontId="60" fillId="0" borderId="0" xfId="59" applyFont="1" applyFill="1">
      <alignment/>
      <protection/>
    </xf>
    <xf numFmtId="3" fontId="32" fillId="0" borderId="14" xfId="57" applyNumberFormat="1" applyFont="1" applyFill="1" applyBorder="1" applyAlignment="1">
      <alignment horizontal="right" vertical="center"/>
      <protection/>
    </xf>
    <xf numFmtId="3" fontId="37" fillId="0" borderId="14" xfId="57" applyNumberFormat="1" applyFont="1" applyFill="1" applyBorder="1" applyAlignment="1">
      <alignment horizontal="right" vertical="center"/>
      <protection/>
    </xf>
    <xf numFmtId="0" fontId="55" fillId="0" borderId="0" xfId="59" applyFont="1" applyFill="1" applyAlignment="1">
      <alignment vertical="center"/>
      <protection/>
    </xf>
    <xf numFmtId="0" fontId="29" fillId="0" borderId="0" xfId="59" applyFont="1" applyFill="1" applyAlignment="1">
      <alignment horizontal="left"/>
      <protection/>
    </xf>
    <xf numFmtId="0" fontId="34" fillId="0" borderId="0" xfId="59" applyFont="1" applyFill="1" applyAlignment="1">
      <alignment vertical="center"/>
      <protection/>
    </xf>
    <xf numFmtId="0" fontId="29" fillId="0" borderId="0" xfId="57" applyFont="1" applyFill="1" applyBorder="1" applyAlignment="1">
      <alignment horizontal="left" vertical="center" wrapText="1"/>
      <protection/>
    </xf>
    <xf numFmtId="0" fontId="32" fillId="0" borderId="0" xfId="59" applyFont="1" applyFill="1" applyAlignment="1">
      <alignment horizontal="left"/>
      <protection/>
    </xf>
    <xf numFmtId="0" fontId="34" fillId="0" borderId="0" xfId="59" applyFont="1" applyFill="1">
      <alignment/>
      <protection/>
    </xf>
    <xf numFmtId="4" fontId="27" fillId="0" borderId="14" xfId="57" applyNumberFormat="1" applyFont="1" applyFill="1" applyBorder="1" applyAlignment="1">
      <alignment vertical="center"/>
      <protection/>
    </xf>
    <xf numFmtId="4" fontId="27" fillId="0" borderId="14" xfId="57" applyNumberFormat="1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left" vertical="center"/>
      <protection/>
    </xf>
    <xf numFmtId="0" fontId="56" fillId="0" borderId="16" xfId="57" applyFont="1" applyFill="1" applyBorder="1" applyAlignment="1">
      <alignment horizontal="left" vertical="center" wrapText="1"/>
      <protection/>
    </xf>
    <xf numFmtId="0" fontId="26" fillId="0" borderId="16" xfId="57" applyFont="1" applyFill="1" applyBorder="1" applyAlignment="1">
      <alignment horizontal="left" vertical="center" wrapText="1"/>
      <protection/>
    </xf>
    <xf numFmtId="4" fontId="27" fillId="0" borderId="16" xfId="57" applyNumberFormat="1" applyFont="1" applyFill="1" applyBorder="1" applyAlignment="1">
      <alignment vertical="center"/>
      <protection/>
    </xf>
    <xf numFmtId="3" fontId="27" fillId="0" borderId="16" xfId="57" applyNumberFormat="1" applyFont="1" applyFill="1" applyBorder="1" applyAlignment="1">
      <alignment horizontal="center" vertical="center"/>
      <protection/>
    </xf>
    <xf numFmtId="3" fontId="27" fillId="0" borderId="39" xfId="57" applyNumberFormat="1" applyFont="1" applyFill="1" applyBorder="1" applyAlignment="1">
      <alignment horizontal="center" vertical="center"/>
      <protection/>
    </xf>
    <xf numFmtId="0" fontId="26" fillId="21" borderId="45" xfId="57" applyFont="1" applyFill="1" applyBorder="1" applyAlignment="1">
      <alignment horizontal="left" vertical="center"/>
      <protection/>
    </xf>
    <xf numFmtId="0" fontId="56" fillId="21" borderId="46" xfId="57" applyFont="1" applyFill="1" applyBorder="1" applyAlignment="1">
      <alignment horizontal="left" vertical="center" wrapText="1"/>
      <protection/>
    </xf>
    <xf numFmtId="0" fontId="26" fillId="21" borderId="47" xfId="57" applyFont="1" applyFill="1" applyBorder="1" applyAlignment="1">
      <alignment horizontal="left" vertical="center" wrapText="1"/>
      <protection/>
    </xf>
    <xf numFmtId="4" fontId="27" fillId="21" borderId="47" xfId="57" applyNumberFormat="1" applyFont="1" applyFill="1" applyBorder="1" applyAlignment="1">
      <alignment vertical="center"/>
      <protection/>
    </xf>
    <xf numFmtId="0" fontId="56" fillId="21" borderId="35" xfId="57" applyFont="1" applyFill="1" applyBorder="1" applyAlignment="1">
      <alignment horizontal="left" vertical="center" wrapText="1"/>
      <protection/>
    </xf>
    <xf numFmtId="0" fontId="26" fillId="21" borderId="36" xfId="57" applyFont="1" applyFill="1" applyBorder="1" applyAlignment="1">
      <alignment horizontal="left" vertical="center" wrapText="1"/>
      <protection/>
    </xf>
    <xf numFmtId="4" fontId="27" fillId="21" borderId="36" xfId="57" applyNumberFormat="1" applyFont="1" applyFill="1" applyBorder="1" applyAlignment="1">
      <alignment vertical="center"/>
      <protection/>
    </xf>
    <xf numFmtId="0" fontId="26" fillId="0" borderId="48" xfId="57" applyFont="1" applyFill="1" applyBorder="1" applyAlignment="1">
      <alignment horizontal="left" vertical="center"/>
      <protection/>
    </xf>
    <xf numFmtId="0" fontId="29" fillId="0" borderId="49" xfId="57" applyFont="1" applyFill="1" applyBorder="1" applyAlignment="1">
      <alignment horizontal="left" vertical="center" wrapText="1"/>
      <protection/>
    </xf>
    <xf numFmtId="0" fontId="56" fillId="0" borderId="50" xfId="57" applyFont="1" applyFill="1" applyBorder="1" applyAlignment="1">
      <alignment horizontal="left" vertical="center" wrapText="1"/>
      <protection/>
    </xf>
    <xf numFmtId="0" fontId="26" fillId="0" borderId="51" xfId="57" applyFont="1" applyFill="1" applyBorder="1" applyAlignment="1">
      <alignment horizontal="left" vertical="center" wrapText="1"/>
      <protection/>
    </xf>
    <xf numFmtId="4" fontId="27" fillId="0" borderId="51" xfId="57" applyNumberFormat="1" applyFont="1" applyFill="1" applyBorder="1" applyAlignment="1">
      <alignment vertical="center"/>
      <protection/>
    </xf>
    <xf numFmtId="3" fontId="27" fillId="0" borderId="20" xfId="57" applyNumberFormat="1" applyFont="1" applyFill="1" applyBorder="1" applyAlignment="1">
      <alignment horizontal="right" vertical="center"/>
      <protection/>
    </xf>
    <xf numFmtId="3" fontId="27" fillId="0" borderId="21" xfId="57" applyNumberFormat="1" applyFont="1" applyFill="1" applyBorder="1" applyAlignment="1">
      <alignment horizontal="right" vertical="center"/>
      <protection/>
    </xf>
    <xf numFmtId="0" fontId="34" fillId="0" borderId="49" xfId="57" applyFont="1" applyFill="1" applyBorder="1" applyAlignment="1">
      <alignment horizontal="left" vertical="center" wrapText="1"/>
      <protection/>
    </xf>
    <xf numFmtId="0" fontId="34" fillId="0" borderId="19" xfId="57" applyFont="1" applyFill="1" applyBorder="1" applyAlignment="1">
      <alignment vertical="center" wrapText="1"/>
      <protection/>
    </xf>
    <xf numFmtId="0" fontId="58" fillId="0" borderId="25" xfId="57" applyFont="1" applyFill="1" applyBorder="1" applyAlignment="1">
      <alignment horizontal="left" vertical="center" wrapText="1"/>
      <protection/>
    </xf>
    <xf numFmtId="0" fontId="33" fillId="0" borderId="25" xfId="57" applyFont="1" applyFill="1" applyBorder="1" applyAlignment="1">
      <alignment horizontal="left" vertical="center" wrapText="1"/>
      <protection/>
    </xf>
    <xf numFmtId="4" fontId="32" fillId="0" borderId="20" xfId="57" applyNumberFormat="1" applyFont="1" applyFill="1" applyBorder="1" applyAlignment="1">
      <alignment vertical="center"/>
      <protection/>
    </xf>
    <xf numFmtId="4" fontId="32" fillId="0" borderId="20" xfId="57" applyNumberFormat="1" applyFont="1" applyFill="1" applyBorder="1" applyAlignment="1">
      <alignment horizontal="center" vertical="center"/>
      <protection/>
    </xf>
    <xf numFmtId="4" fontId="32" fillId="0" borderId="21" xfId="57" applyNumberFormat="1" applyFont="1" applyFill="1" applyBorder="1" applyAlignment="1">
      <alignment horizontal="center" vertical="center"/>
      <protection/>
    </xf>
    <xf numFmtId="0" fontId="26" fillId="21" borderId="35" xfId="57" applyFont="1" applyFill="1" applyBorder="1" applyAlignment="1">
      <alignment horizontal="left" vertical="center" wrapText="1"/>
      <protection/>
    </xf>
    <xf numFmtId="0" fontId="56" fillId="0" borderId="25" xfId="57" applyFont="1" applyFill="1" applyBorder="1" applyAlignment="1">
      <alignment horizontal="left" vertical="center" wrapText="1"/>
      <protection/>
    </xf>
    <xf numFmtId="0" fontId="26" fillId="0" borderId="25" xfId="57" applyFont="1" applyFill="1" applyBorder="1" applyAlignment="1">
      <alignment horizontal="left" vertical="center" wrapText="1"/>
      <protection/>
    </xf>
    <xf numFmtId="4" fontId="27" fillId="0" borderId="20" xfId="57" applyNumberFormat="1" applyFont="1" applyFill="1" applyBorder="1" applyAlignment="1">
      <alignment vertical="center"/>
      <protection/>
    </xf>
    <xf numFmtId="49" fontId="34" fillId="0" borderId="49" xfId="57" applyNumberFormat="1" applyFont="1" applyFill="1" applyBorder="1" applyAlignment="1">
      <alignment horizontal="left" vertical="center" wrapText="1"/>
      <protection/>
    </xf>
    <xf numFmtId="3" fontId="32" fillId="0" borderId="21" xfId="57" applyNumberFormat="1" applyFont="1" applyFill="1" applyBorder="1" applyAlignment="1">
      <alignment horizontal="right" vertical="center"/>
      <protection/>
    </xf>
    <xf numFmtId="49" fontId="29" fillId="0" borderId="49" xfId="57" applyNumberFormat="1" applyFont="1" applyFill="1" applyBorder="1" applyAlignment="1">
      <alignment horizontal="left" vertical="center" wrapText="1"/>
      <protection/>
    </xf>
    <xf numFmtId="0" fontId="58" fillId="0" borderId="25" xfId="57" applyFont="1" applyFill="1" applyBorder="1" applyAlignment="1">
      <alignment horizontal="right" vertical="center" wrapText="1"/>
      <protection/>
    </xf>
    <xf numFmtId="0" fontId="33" fillId="0" borderId="25" xfId="57" applyFont="1" applyFill="1" applyBorder="1" applyAlignment="1">
      <alignment horizontal="right" vertical="center" wrapText="1"/>
      <protection/>
    </xf>
    <xf numFmtId="0" fontId="61" fillId="0" borderId="0" xfId="59" applyFont="1" applyFill="1" applyAlignment="1">
      <alignment vertical="center"/>
      <protection/>
    </xf>
    <xf numFmtId="0" fontId="62" fillId="0" borderId="0" xfId="59" applyFont="1" applyFill="1" applyAlignment="1">
      <alignment vertical="center"/>
      <protection/>
    </xf>
    <xf numFmtId="0" fontId="63" fillId="0" borderId="0" xfId="59" applyFont="1" applyFill="1" applyAlignment="1">
      <alignment vertical="center"/>
      <protection/>
    </xf>
    <xf numFmtId="0" fontId="61" fillId="21" borderId="0" xfId="59" applyFont="1" applyFill="1" applyBorder="1" applyAlignment="1">
      <alignment vertical="center"/>
      <protection/>
    </xf>
    <xf numFmtId="0" fontId="55" fillId="0" borderId="0" xfId="59" applyFont="1" applyFill="1" applyBorder="1" applyAlignment="1">
      <alignment vertical="center"/>
      <protection/>
    </xf>
    <xf numFmtId="0" fontId="61" fillId="21" borderId="0" xfId="59" applyFont="1" applyFill="1" applyAlignment="1">
      <alignment vertical="center"/>
      <protection/>
    </xf>
    <xf numFmtId="3" fontId="55" fillId="0" borderId="0" xfId="59" applyNumberFormat="1" applyFont="1" applyFill="1" applyAlignment="1">
      <alignment vertical="center"/>
      <protection/>
    </xf>
    <xf numFmtId="0" fontId="61" fillId="0" borderId="0" xfId="59" applyFont="1" applyFill="1" applyAlignment="1">
      <alignment horizontal="left" vertical="center"/>
      <protection/>
    </xf>
    <xf numFmtId="0" fontId="55" fillId="0" borderId="0" xfId="59" applyFont="1" applyFill="1" applyAlignment="1">
      <alignment horizontal="left" vertical="center"/>
      <protection/>
    </xf>
    <xf numFmtId="0" fontId="62" fillId="0" borderId="0" xfId="59" applyFont="1" applyFill="1" applyAlignment="1">
      <alignment horizontal="center" wrapText="1"/>
      <protection/>
    </xf>
    <xf numFmtId="3" fontId="27" fillId="21" borderId="47" xfId="57" applyNumberFormat="1" applyFont="1" applyFill="1" applyBorder="1" applyAlignment="1">
      <alignment horizontal="right" vertical="center"/>
      <protection/>
    </xf>
    <xf numFmtId="3" fontId="27" fillId="21" borderId="52" xfId="57" applyNumberFormat="1" applyFont="1" applyFill="1" applyBorder="1" applyAlignment="1">
      <alignment horizontal="right" vertical="center"/>
      <protection/>
    </xf>
    <xf numFmtId="3" fontId="27" fillId="0" borderId="20" xfId="57" applyNumberFormat="1" applyFont="1" applyFill="1" applyBorder="1" applyAlignment="1">
      <alignment horizontal="center" vertical="center"/>
      <protection/>
    </xf>
    <xf numFmtId="4" fontId="27" fillId="25" borderId="10" xfId="57" applyNumberFormat="1" applyFont="1" applyFill="1" applyBorder="1" applyAlignment="1">
      <alignment vertical="center"/>
      <protection/>
    </xf>
    <xf numFmtId="3" fontId="27" fillId="21" borderId="47" xfId="57" applyNumberFormat="1" applyFont="1" applyFill="1" applyBorder="1" applyAlignment="1">
      <alignment vertical="center"/>
      <protection/>
    </xf>
    <xf numFmtId="3" fontId="27" fillId="25" borderId="10" xfId="57" applyNumberFormat="1" applyFont="1" applyFill="1" applyBorder="1" applyAlignment="1">
      <alignment horizontal="right" vertical="center"/>
      <protection/>
    </xf>
    <xf numFmtId="3" fontId="27" fillId="25" borderId="20" xfId="57" applyNumberFormat="1" applyFont="1" applyFill="1" applyBorder="1" applyAlignment="1">
      <alignment horizontal="right" vertical="center"/>
      <protection/>
    </xf>
    <xf numFmtId="3" fontId="32" fillId="25" borderId="10" xfId="57" applyNumberFormat="1" applyFont="1" applyFill="1" applyBorder="1" applyAlignment="1">
      <alignment horizontal="right" vertical="center"/>
      <protection/>
    </xf>
    <xf numFmtId="3" fontId="37" fillId="25" borderId="16" xfId="57" applyNumberFormat="1" applyFont="1" applyFill="1" applyBorder="1" applyAlignment="1">
      <alignment vertical="center"/>
      <protection/>
    </xf>
    <xf numFmtId="3" fontId="32" fillId="25" borderId="23" xfId="57" applyNumberFormat="1" applyFont="1" applyFill="1" applyBorder="1" applyAlignment="1">
      <alignment vertical="center"/>
      <protection/>
    </xf>
    <xf numFmtId="3" fontId="27" fillId="25" borderId="10" xfId="57" applyNumberFormat="1" applyFont="1" applyFill="1" applyBorder="1" applyAlignment="1">
      <alignment vertical="center"/>
      <protection/>
    </xf>
    <xf numFmtId="3" fontId="32" fillId="25" borderId="10" xfId="57" applyNumberFormat="1" applyFont="1" applyFill="1" applyBorder="1" applyAlignment="1">
      <alignment vertical="center"/>
      <protection/>
    </xf>
    <xf numFmtId="3" fontId="37" fillId="25" borderId="10" xfId="57" applyNumberFormat="1" applyFont="1" applyFill="1" applyBorder="1" applyAlignment="1">
      <alignment horizontal="right" vertical="center"/>
      <protection/>
    </xf>
    <xf numFmtId="3" fontId="32" fillId="25" borderId="20" xfId="57" applyNumberFormat="1" applyFont="1" applyFill="1" applyBorder="1" applyAlignment="1">
      <alignment horizontal="right" vertical="center"/>
      <protection/>
    </xf>
    <xf numFmtId="3" fontId="27" fillId="25" borderId="36" xfId="57" applyNumberFormat="1" applyFont="1" applyFill="1" applyBorder="1" applyAlignment="1">
      <alignment vertical="center"/>
      <protection/>
    </xf>
    <xf numFmtId="3" fontId="27" fillId="25" borderId="38" xfId="57" applyNumberFormat="1" applyFont="1" applyFill="1" applyBorder="1" applyAlignment="1">
      <alignment vertical="center"/>
      <protection/>
    </xf>
    <xf numFmtId="3" fontId="27" fillId="25" borderId="14" xfId="57" applyNumberFormat="1" applyFont="1" applyFill="1" applyBorder="1" applyAlignment="1">
      <alignment vertical="center"/>
      <protection/>
    </xf>
    <xf numFmtId="3" fontId="32" fillId="25" borderId="23" xfId="57" applyNumberFormat="1" applyFont="1" applyFill="1" applyBorder="1" applyAlignment="1">
      <alignment horizontal="right" vertical="center"/>
      <protection/>
    </xf>
    <xf numFmtId="3" fontId="32" fillId="25" borderId="14" xfId="57" applyNumberFormat="1" applyFont="1" applyFill="1" applyBorder="1" applyAlignment="1">
      <alignment vertical="center"/>
      <protection/>
    </xf>
    <xf numFmtId="3" fontId="37" fillId="25" borderId="10" xfId="57" applyNumberFormat="1" applyFont="1" applyFill="1" applyBorder="1" applyAlignment="1">
      <alignment vertical="center"/>
      <protection/>
    </xf>
    <xf numFmtId="3" fontId="37" fillId="25" borderId="14" xfId="57" applyNumberFormat="1" applyFont="1" applyFill="1" applyBorder="1" applyAlignment="1">
      <alignment vertical="center"/>
      <protection/>
    </xf>
    <xf numFmtId="3" fontId="32" fillId="25" borderId="16" xfId="57" applyNumberFormat="1" applyFont="1" applyFill="1" applyBorder="1" applyAlignment="1">
      <alignment vertical="center"/>
      <protection/>
    </xf>
    <xf numFmtId="3" fontId="32" fillId="25" borderId="39" xfId="57" applyNumberFormat="1" applyFont="1" applyFill="1" applyBorder="1" applyAlignment="1">
      <alignment vertical="center"/>
      <protection/>
    </xf>
    <xf numFmtId="3" fontId="32" fillId="25" borderId="20" xfId="57" applyNumberFormat="1" applyFont="1" applyFill="1" applyBorder="1" applyAlignment="1">
      <alignment vertical="center"/>
      <protection/>
    </xf>
    <xf numFmtId="3" fontId="32" fillId="25" borderId="21" xfId="57" applyNumberFormat="1" applyFont="1" applyFill="1" applyBorder="1" applyAlignment="1">
      <alignment vertical="center"/>
      <protection/>
    </xf>
    <xf numFmtId="3" fontId="27" fillId="25" borderId="10" xfId="57" applyNumberFormat="1" applyFont="1" applyFill="1" applyBorder="1" applyAlignment="1">
      <alignment vertical="center"/>
      <protection/>
    </xf>
    <xf numFmtId="4" fontId="27" fillId="25" borderId="16" xfId="57" applyNumberFormat="1" applyFont="1" applyFill="1" applyBorder="1" applyAlignment="1">
      <alignment vertical="center"/>
      <protection/>
    </xf>
    <xf numFmtId="4" fontId="27" fillId="25" borderId="23" xfId="57" applyNumberFormat="1" applyFont="1" applyFill="1" applyBorder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31" fillId="0" borderId="0" xfId="60" applyFont="1" applyFill="1" applyAlignment="1">
      <alignment vertical="center"/>
      <protection/>
    </xf>
    <xf numFmtId="0" fontId="31" fillId="0" borderId="0" xfId="60" applyFont="1" applyFill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49" fontId="66" fillId="0" borderId="10" xfId="60" applyNumberFormat="1" applyFont="1" applyFill="1" applyBorder="1" applyAlignment="1">
      <alignment horizontal="center" vertical="center"/>
      <protection/>
    </xf>
    <xf numFmtId="4" fontId="66" fillId="0" borderId="10" xfId="60" applyNumberFormat="1" applyFont="1" applyFill="1" applyBorder="1" applyAlignment="1">
      <alignment horizontal="center" vertical="center" wrapText="1"/>
      <protection/>
    </xf>
    <xf numFmtId="0" fontId="66" fillId="0" borderId="10" xfId="60" applyFont="1" applyFill="1" applyBorder="1" applyAlignment="1">
      <alignment horizontal="center" vertical="center" wrapText="1"/>
      <protection/>
    </xf>
    <xf numFmtId="0" fontId="67" fillId="0" borderId="0" xfId="60" applyFont="1" applyFill="1" applyAlignment="1">
      <alignment vertical="center"/>
      <protection/>
    </xf>
    <xf numFmtId="4" fontId="67" fillId="0" borderId="0" xfId="60" applyNumberFormat="1" applyFont="1" applyFill="1" applyAlignment="1">
      <alignment vertical="center"/>
      <protection/>
    </xf>
    <xf numFmtId="0" fontId="68" fillId="0" borderId="0" xfId="60" applyFont="1" applyFill="1" applyAlignment="1">
      <alignment vertical="center"/>
      <protection/>
    </xf>
    <xf numFmtId="0" fontId="68" fillId="0" borderId="0" xfId="60" applyFont="1" applyFill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2" fillId="0" borderId="0" xfId="59" applyFont="1" applyAlignment="1">
      <alignment horizontal="right" vertical="top"/>
      <protection/>
    </xf>
    <xf numFmtId="3" fontId="2" fillId="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 wrapText="1"/>
    </xf>
    <xf numFmtId="3" fontId="2" fillId="20" borderId="10" xfId="0" applyNumberFormat="1" applyFont="1" applyFill="1" applyBorder="1" applyAlignment="1">
      <alignment vertical="center"/>
    </xf>
    <xf numFmtId="3" fontId="2" fillId="20" borderId="0" xfId="0" applyNumberFormat="1" applyFont="1" applyFill="1" applyAlignment="1">
      <alignment vertical="center"/>
    </xf>
    <xf numFmtId="49" fontId="3" fillId="20" borderId="10" xfId="0" applyNumberFormat="1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2" fillId="20" borderId="10" xfId="0" applyFont="1" applyFill="1" applyBorder="1" applyAlignment="1">
      <alignment vertical="center" wrapText="1"/>
    </xf>
    <xf numFmtId="3" fontId="2" fillId="20" borderId="10" xfId="0" applyNumberFormat="1" applyFont="1" applyFill="1" applyBorder="1" applyAlignment="1">
      <alignment vertical="center"/>
    </xf>
    <xf numFmtId="3" fontId="2" fillId="20" borderId="0" xfId="0" applyNumberFormat="1" applyFont="1" applyFill="1" applyAlignment="1">
      <alignment vertical="center"/>
    </xf>
    <xf numFmtId="49" fontId="3" fillId="20" borderId="10" xfId="0" applyNumberFormat="1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24" borderId="0" xfId="0" applyNumberFormat="1" applyFont="1" applyFill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2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2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25" borderId="10" xfId="0" applyNumberFormat="1" applyFont="1" applyFill="1" applyBorder="1" applyAlignment="1">
      <alignment vertical="center" wrapText="1"/>
    </xf>
    <xf numFmtId="3" fontId="3" fillId="2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1" fillId="0" borderId="10" xfId="60" applyNumberFormat="1" applyFont="1" applyFill="1" applyBorder="1" applyAlignment="1">
      <alignment horizontal="center" vertical="center" wrapText="1"/>
      <protection/>
    </xf>
    <xf numFmtId="3" fontId="72" fillId="20" borderId="10" xfId="0" applyNumberFormat="1" applyFont="1" applyFill="1" applyBorder="1" applyAlignment="1">
      <alignment vertical="center"/>
    </xf>
    <xf numFmtId="0" fontId="71" fillId="0" borderId="10" xfId="6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68" fillId="0" borderId="0" xfId="60" applyFont="1" applyFill="1" applyBorder="1" applyAlignment="1">
      <alignment horizontal="left" vertical="center"/>
      <protection/>
    </xf>
    <xf numFmtId="0" fontId="2" fillId="0" borderId="0" xfId="60" applyFont="1" applyFill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65" fillId="0" borderId="10" xfId="60" applyFont="1" applyFill="1" applyBorder="1" applyAlignment="1">
      <alignment horizontal="center" vertical="center" wrapText="1"/>
      <protection/>
    </xf>
    <xf numFmtId="0" fontId="31" fillId="0" borderId="16" xfId="60" applyFont="1" applyFill="1" applyBorder="1" applyAlignment="1">
      <alignment horizontal="center" vertical="center"/>
      <protection/>
    </xf>
    <xf numFmtId="0" fontId="31" fillId="0" borderId="23" xfId="6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70" fillId="24" borderId="10" xfId="0" applyFont="1" applyFill="1" applyBorder="1" applyAlignment="1">
      <alignment horizontal="center" vertical="center"/>
    </xf>
    <xf numFmtId="0" fontId="27" fillId="0" borderId="0" xfId="59" applyFont="1" applyFill="1" applyAlignment="1">
      <alignment/>
      <protection/>
    </xf>
    <xf numFmtId="3" fontId="33" fillId="0" borderId="0" xfId="59" applyNumberFormat="1" applyFont="1" applyFill="1" applyAlignment="1">
      <alignment horizontal="center"/>
      <protection/>
    </xf>
    <xf numFmtId="0" fontId="29" fillId="0" borderId="19" xfId="57" applyFont="1" applyFill="1" applyBorder="1" applyAlignment="1">
      <alignment horizontal="left" vertical="center"/>
      <protection/>
    </xf>
    <xf numFmtId="0" fontId="29" fillId="0" borderId="25" xfId="57" applyFont="1" applyFill="1" applyBorder="1" applyAlignment="1">
      <alignment horizontal="left" vertical="center"/>
      <protection/>
    </xf>
    <xf numFmtId="0" fontId="29" fillId="0" borderId="12" xfId="57" applyFont="1" applyFill="1" applyBorder="1" applyAlignment="1">
      <alignment horizontal="left" vertical="center"/>
      <protection/>
    </xf>
    <xf numFmtId="0" fontId="29" fillId="0" borderId="13" xfId="57" applyFont="1" applyFill="1" applyBorder="1" applyAlignment="1">
      <alignment horizontal="left" vertical="center"/>
      <protection/>
    </xf>
    <xf numFmtId="0" fontId="34" fillId="0" borderId="12" xfId="57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 quotePrefix="1">
      <alignment horizontal="left" vertical="center" wrapText="1"/>
      <protection/>
    </xf>
    <xf numFmtId="3" fontId="32" fillId="0" borderId="0" xfId="59" applyNumberFormat="1" applyFont="1" applyFill="1" applyAlignment="1">
      <alignment horizontal="center"/>
      <protection/>
    </xf>
    <xf numFmtId="0" fontId="34" fillId="0" borderId="0" xfId="57" applyFont="1" applyFill="1" applyBorder="1" applyAlignment="1">
      <alignment vertical="center" wrapText="1"/>
      <protection/>
    </xf>
    <xf numFmtId="0" fontId="29" fillId="0" borderId="12" xfId="57" applyFont="1" applyFill="1" applyBorder="1" applyAlignment="1">
      <alignment horizontal="left" vertical="center" wrapText="1"/>
      <protection/>
    </xf>
    <xf numFmtId="0" fontId="29" fillId="0" borderId="13" xfId="57" applyFont="1" applyFill="1" applyBorder="1" applyAlignment="1">
      <alignment horizontal="left" vertical="center" wrapText="1"/>
      <protection/>
    </xf>
    <xf numFmtId="49" fontId="34" fillId="0" borderId="19" xfId="57" applyNumberFormat="1" applyFont="1" applyFill="1" applyBorder="1" applyAlignment="1">
      <alignment horizontal="left" vertical="center" wrapText="1"/>
      <protection/>
    </xf>
    <xf numFmtId="49" fontId="34" fillId="0" borderId="25" xfId="57" applyNumberFormat="1" applyFont="1" applyFill="1" applyBorder="1" applyAlignment="1">
      <alignment horizontal="left" vertical="center" wrapText="1"/>
      <protection/>
    </xf>
    <xf numFmtId="49" fontId="29" fillId="0" borderId="12" xfId="57" applyNumberFormat="1" applyFont="1" applyFill="1" applyBorder="1" applyAlignment="1">
      <alignment horizontal="left" vertical="center" wrapText="1"/>
      <protection/>
    </xf>
    <xf numFmtId="49" fontId="29" fillId="0" borderId="13" xfId="57" applyNumberFormat="1" applyFont="1" applyFill="1" applyBorder="1" applyAlignment="1">
      <alignment horizontal="left" vertical="center" wrapText="1"/>
      <protection/>
    </xf>
    <xf numFmtId="49" fontId="34" fillId="0" borderId="12" xfId="57" applyNumberFormat="1" applyFont="1" applyFill="1" applyBorder="1" applyAlignment="1">
      <alignment horizontal="left" vertical="center" wrapText="1"/>
      <protection/>
    </xf>
    <xf numFmtId="49" fontId="34" fillId="0" borderId="13" xfId="57" applyNumberFormat="1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0" fontId="29" fillId="21" borderId="33" xfId="57" applyFont="1" applyFill="1" applyBorder="1" applyAlignment="1">
      <alignment horizontal="left" vertical="center"/>
      <protection/>
    </xf>
    <xf numFmtId="0" fontId="29" fillId="21" borderId="34" xfId="57" applyFont="1" applyFill="1" applyBorder="1" applyAlignment="1">
      <alignment horizontal="left" vertical="center"/>
      <protection/>
    </xf>
    <xf numFmtId="0" fontId="29" fillId="21" borderId="35" xfId="57" applyFont="1" applyFill="1" applyBorder="1" applyAlignment="1">
      <alignment horizontal="left" vertical="center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0" fontId="32" fillId="0" borderId="0" xfId="59" applyFont="1" applyFill="1" applyAlignment="1">
      <alignment horizontal="left" vertical="center" wrapText="1"/>
      <protection/>
    </xf>
    <xf numFmtId="0" fontId="27" fillId="0" borderId="0" xfId="59" applyFont="1" applyFill="1" applyAlignment="1">
      <alignment horizontal="left" wrapText="1"/>
      <protection/>
    </xf>
    <xf numFmtId="0" fontId="27" fillId="0" borderId="0" xfId="59" applyFont="1" applyFill="1" applyAlignment="1">
      <alignment vertical="center"/>
      <protection/>
    </xf>
    <xf numFmtId="0" fontId="29" fillId="21" borderId="53" xfId="57" applyFont="1" applyFill="1" applyBorder="1" applyAlignment="1">
      <alignment horizontal="left" vertical="center" wrapText="1"/>
      <protection/>
    </xf>
    <xf numFmtId="0" fontId="29" fillId="21" borderId="54" xfId="57" applyFont="1" applyFill="1" applyBorder="1" applyAlignment="1">
      <alignment horizontal="left" vertical="center" wrapText="1"/>
      <protection/>
    </xf>
    <xf numFmtId="0" fontId="29" fillId="21" borderId="33" xfId="57" applyFont="1" applyFill="1" applyBorder="1" applyAlignment="1">
      <alignment horizontal="left" vertical="center" wrapText="1"/>
      <protection/>
    </xf>
    <xf numFmtId="0" fontId="29" fillId="21" borderId="34" xfId="57" applyFont="1" applyFill="1" applyBorder="1" applyAlignment="1">
      <alignment horizontal="left" vertical="center" wrapText="1"/>
      <protection/>
    </xf>
    <xf numFmtId="0" fontId="25" fillId="0" borderId="0" xfId="59" applyFont="1" applyFill="1" applyAlignment="1">
      <alignment horizontal="left" vertical="top" wrapText="1"/>
      <protection/>
    </xf>
    <xf numFmtId="0" fontId="34" fillId="0" borderId="55" xfId="57" applyFont="1" applyFill="1" applyBorder="1" applyAlignment="1">
      <alignment horizontal="left" vertical="center" wrapText="1"/>
      <protection/>
    </xf>
    <xf numFmtId="0" fontId="29" fillId="0" borderId="23" xfId="57" applyFont="1" applyFill="1" applyBorder="1" applyAlignment="1">
      <alignment horizontal="left" vertical="center" wrapText="1"/>
      <protection/>
    </xf>
    <xf numFmtId="0" fontId="29" fillId="0" borderId="23" xfId="57" applyFont="1" applyFill="1" applyBorder="1" applyAlignment="1">
      <alignment horizontal="left" vertical="center"/>
      <protection/>
    </xf>
    <xf numFmtId="0" fontId="23" fillId="0" borderId="56" xfId="58" applyFont="1" applyFill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left" vertical="center" wrapText="1"/>
      <protection/>
    </xf>
    <xf numFmtId="0" fontId="29" fillId="0" borderId="25" xfId="57" applyFont="1" applyFill="1" applyBorder="1" applyAlignment="1">
      <alignment horizontal="left" vertical="center" wrapText="1"/>
      <protection/>
    </xf>
    <xf numFmtId="0" fontId="29" fillId="0" borderId="17" xfId="57" applyFont="1" applyFill="1" applyBorder="1" applyAlignment="1">
      <alignment horizontal="left" vertical="center" wrapText="1"/>
      <protection/>
    </xf>
    <xf numFmtId="0" fontId="29" fillId="0" borderId="26" xfId="57" applyFont="1" applyFill="1" applyBorder="1" applyAlignment="1">
      <alignment horizontal="left" vertical="center" wrapText="1"/>
      <protection/>
    </xf>
    <xf numFmtId="0" fontId="34" fillId="0" borderId="19" xfId="57" applyFont="1" applyFill="1" applyBorder="1" applyAlignment="1">
      <alignment horizontal="left" vertical="center" wrapText="1"/>
      <protection/>
    </xf>
    <xf numFmtId="0" fontId="34" fillId="0" borderId="25" xfId="57" applyFont="1" applyFill="1" applyBorder="1" applyAlignment="1" quotePrefix="1">
      <alignment horizontal="left" vertical="center" wrapText="1"/>
      <protection/>
    </xf>
    <xf numFmtId="0" fontId="30" fillId="0" borderId="0" xfId="59" applyFont="1" applyFill="1" applyBorder="1" applyAlignment="1">
      <alignment horizontal="left" vertical="top" wrapText="1"/>
      <protection/>
    </xf>
    <xf numFmtId="0" fontId="29" fillId="0" borderId="0" xfId="59" applyFont="1" applyFill="1" applyAlignment="1">
      <alignment horizontal="left"/>
      <protection/>
    </xf>
    <xf numFmtId="0" fontId="27" fillId="0" borderId="0" xfId="59" applyFont="1" applyFill="1" applyAlignment="1">
      <alignment horizontal="left"/>
      <protection/>
    </xf>
    <xf numFmtId="0" fontId="27" fillId="0" borderId="0" xfId="59" applyFont="1" applyFill="1" applyAlignment="1">
      <alignment vertical="center" wrapText="1"/>
      <protection/>
    </xf>
    <xf numFmtId="0" fontId="34" fillId="0" borderId="37" xfId="57" applyFont="1" applyFill="1" applyBorder="1" applyAlignment="1">
      <alignment horizontal="left" vertical="center" wrapText="1"/>
      <protection/>
    </xf>
    <xf numFmtId="0" fontId="34" fillId="0" borderId="22" xfId="57" applyFont="1" applyFill="1" applyBorder="1" applyAlignment="1">
      <alignment horizontal="left" vertical="center" wrapText="1"/>
      <protection/>
    </xf>
    <xf numFmtId="49" fontId="27" fillId="0" borderId="33" xfId="57" applyNumberFormat="1" applyFont="1" applyFill="1" applyBorder="1" applyAlignment="1">
      <alignment horizontal="center" vertical="center"/>
      <protection/>
    </xf>
    <xf numFmtId="49" fontId="27" fillId="0" borderId="34" xfId="57" applyNumberFormat="1" applyFont="1" applyFill="1" applyBorder="1" applyAlignment="1">
      <alignment horizontal="center" vertical="center"/>
      <protection/>
    </xf>
    <xf numFmtId="49" fontId="27" fillId="0" borderId="35" xfId="57" applyNumberFormat="1" applyFont="1" applyFill="1" applyBorder="1" applyAlignment="1">
      <alignment horizontal="center" vertical="center"/>
      <protection/>
    </xf>
    <xf numFmtId="0" fontId="34" fillId="0" borderId="27" xfId="57" applyFont="1" applyFill="1" applyBorder="1" applyAlignment="1">
      <alignment horizontal="left" vertical="center" wrapText="1"/>
      <protection/>
    </xf>
    <xf numFmtId="49" fontId="26" fillId="0" borderId="49" xfId="57" applyNumberFormat="1" applyFont="1" applyFill="1" applyBorder="1" applyAlignment="1">
      <alignment horizontal="center" vertical="center"/>
      <protection/>
    </xf>
    <xf numFmtId="49" fontId="26" fillId="0" borderId="56" xfId="57" applyNumberFormat="1" applyFont="1" applyFill="1" applyBorder="1" applyAlignment="1">
      <alignment horizontal="center" vertical="center"/>
      <protection/>
    </xf>
    <xf numFmtId="49" fontId="26" fillId="0" borderId="50" xfId="57" applyNumberFormat="1" applyFont="1" applyFill="1" applyBorder="1" applyAlignment="1">
      <alignment horizontal="center" vertical="center"/>
      <protection/>
    </xf>
    <xf numFmtId="3" fontId="32" fillId="25" borderId="11" xfId="57" applyNumberFormat="1" applyFont="1" applyFill="1" applyBorder="1" applyAlignment="1">
      <alignment horizontal="center" vertical="center"/>
      <protection/>
    </xf>
    <xf numFmtId="3" fontId="32" fillId="25" borderId="12" xfId="57" applyNumberFormat="1" applyFont="1" applyFill="1" applyBorder="1" applyAlignment="1">
      <alignment horizontal="center" vertical="center"/>
      <protection/>
    </xf>
    <xf numFmtId="3" fontId="32" fillId="25" borderId="57" xfId="57" applyNumberFormat="1" applyFont="1" applyFill="1" applyBorder="1" applyAlignment="1">
      <alignment horizontal="center" vertical="center"/>
      <protection/>
    </xf>
    <xf numFmtId="0" fontId="34" fillId="0" borderId="12" xfId="57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0" fontId="34" fillId="0" borderId="12" xfId="59" applyFont="1" applyFill="1" applyBorder="1" applyAlignment="1">
      <alignment horizontal="left" vertical="top" wrapText="1"/>
      <protection/>
    </xf>
    <xf numFmtId="0" fontId="34" fillId="0" borderId="13" xfId="59" applyFont="1" applyFill="1" applyBorder="1" applyAlignment="1">
      <alignment horizontal="left" vertical="top" wrapText="1"/>
      <protection/>
    </xf>
    <xf numFmtId="0" fontId="29" fillId="21" borderId="49" xfId="57" applyFont="1" applyFill="1" applyBorder="1" applyAlignment="1">
      <alignment horizontal="left" vertical="center"/>
      <protection/>
    </xf>
    <xf numFmtId="0" fontId="29" fillId="21" borderId="56" xfId="57" applyFont="1" applyFill="1" applyBorder="1" applyAlignment="1">
      <alignment horizontal="left" vertical="center"/>
      <protection/>
    </xf>
    <xf numFmtId="0" fontId="29" fillId="21" borderId="50" xfId="57" applyFont="1" applyFill="1" applyBorder="1" applyAlignment="1">
      <alignment horizontal="left" vertical="center"/>
      <protection/>
    </xf>
    <xf numFmtId="0" fontId="29" fillId="0" borderId="11" xfId="57" applyFont="1" applyFill="1" applyBorder="1" applyAlignment="1">
      <alignment horizontal="left" vertical="center" wrapText="1"/>
      <protection/>
    </xf>
    <xf numFmtId="0" fontId="29" fillId="0" borderId="16" xfId="57" applyFont="1" applyFill="1" applyBorder="1" applyAlignment="1">
      <alignment horizontal="left" vertical="center" wrapText="1"/>
      <protection/>
    </xf>
    <xf numFmtId="0" fontId="29" fillId="0" borderId="16" xfId="57" applyFont="1" applyFill="1" applyBorder="1" applyAlignment="1">
      <alignment horizontal="left" vertical="center"/>
      <protection/>
    </xf>
    <xf numFmtId="0" fontId="29" fillId="21" borderId="58" xfId="57" applyFont="1" applyFill="1" applyBorder="1" applyAlignment="1">
      <alignment horizontal="left" vertical="center" wrapText="1"/>
      <protection/>
    </xf>
    <xf numFmtId="0" fontId="29" fillId="21" borderId="55" xfId="57" applyFont="1" applyFill="1" applyBorder="1" applyAlignment="1">
      <alignment horizontal="left" vertical="center" wrapText="1"/>
      <protection/>
    </xf>
    <xf numFmtId="0" fontId="29" fillId="21" borderId="35" xfId="57" applyFont="1" applyFill="1" applyBorder="1" applyAlignment="1">
      <alignment horizontal="left" vertical="center" wrapText="1"/>
      <protection/>
    </xf>
    <xf numFmtId="49" fontId="29" fillId="21" borderId="33" xfId="57" applyNumberFormat="1" applyFont="1" applyFill="1" applyBorder="1" applyAlignment="1">
      <alignment horizontal="left" vertical="center" wrapText="1"/>
      <protection/>
    </xf>
    <xf numFmtId="49" fontId="29" fillId="21" borderId="34" xfId="57" applyNumberFormat="1" applyFont="1" applyFill="1" applyBorder="1" applyAlignment="1">
      <alignment horizontal="left" vertical="center" wrapText="1"/>
      <protection/>
    </xf>
    <xf numFmtId="49" fontId="29" fillId="21" borderId="35" xfId="57" applyNumberFormat="1" applyFont="1" applyFill="1" applyBorder="1" applyAlignment="1">
      <alignment horizontal="left" vertical="center" wrapText="1"/>
      <protection/>
    </xf>
    <xf numFmtId="0" fontId="34" fillId="0" borderId="25" xfId="57" applyFont="1" applyFill="1" applyBorder="1" applyAlignment="1">
      <alignment horizontal="left" vertical="center" wrapText="1"/>
      <protection/>
    </xf>
    <xf numFmtId="49" fontId="29" fillId="0" borderId="19" xfId="57" applyNumberFormat="1" applyFont="1" applyFill="1" applyBorder="1" applyAlignment="1">
      <alignment horizontal="left" vertical="center" wrapText="1"/>
      <protection/>
    </xf>
    <xf numFmtId="49" fontId="29" fillId="0" borderId="25" xfId="57" applyNumberFormat="1" applyFont="1" applyFill="1" applyBorder="1" applyAlignment="1">
      <alignment horizontal="left" vertical="center" wrapText="1"/>
      <protection/>
    </xf>
    <xf numFmtId="0" fontId="61" fillId="0" borderId="0" xfId="59" applyFont="1" applyFill="1" applyBorder="1" applyAlignment="1">
      <alignment horizontal="left" vertical="center" wrapText="1"/>
      <protection/>
    </xf>
    <xf numFmtId="4" fontId="27" fillId="21" borderId="33" xfId="57" applyNumberFormat="1" applyFont="1" applyFill="1" applyBorder="1" applyAlignment="1">
      <alignment horizontal="center" vertical="center"/>
      <protection/>
    </xf>
    <xf numFmtId="4" fontId="27" fillId="21" borderId="34" xfId="57" applyNumberFormat="1" applyFont="1" applyFill="1" applyBorder="1" applyAlignment="1">
      <alignment horizontal="center" vertical="center"/>
      <protection/>
    </xf>
    <xf numFmtId="4" fontId="27" fillId="21" borderId="59" xfId="57" applyNumberFormat="1" applyFont="1" applyFill="1" applyBorder="1" applyAlignment="1">
      <alignment horizontal="center" vertical="center"/>
      <protection/>
    </xf>
    <xf numFmtId="3" fontId="32" fillId="0" borderId="11" xfId="57" applyNumberFormat="1" applyFont="1" applyFill="1" applyBorder="1" applyAlignment="1">
      <alignment horizontal="center" vertical="center"/>
      <protection/>
    </xf>
    <xf numFmtId="3" fontId="32" fillId="0" borderId="12" xfId="57" applyNumberFormat="1" applyFont="1" applyFill="1" applyBorder="1" applyAlignment="1">
      <alignment horizontal="center" vertical="center"/>
      <protection/>
    </xf>
    <xf numFmtId="3" fontId="32" fillId="0" borderId="57" xfId="57" applyNumberFormat="1" applyFont="1" applyFill="1" applyBorder="1" applyAlignment="1">
      <alignment horizontal="center" vertical="center"/>
      <protection/>
    </xf>
    <xf numFmtId="3" fontId="27" fillId="21" borderId="33" xfId="57" applyNumberFormat="1" applyFont="1" applyFill="1" applyBorder="1" applyAlignment="1">
      <alignment horizontal="center" vertical="center"/>
      <protection/>
    </xf>
    <xf numFmtId="3" fontId="27" fillId="21" borderId="34" xfId="57" applyNumberFormat="1" applyFont="1" applyFill="1" applyBorder="1" applyAlignment="1">
      <alignment horizontal="center" vertical="center"/>
      <protection/>
    </xf>
    <xf numFmtId="3" fontId="27" fillId="21" borderId="59" xfId="57" applyNumberFormat="1" applyFont="1" applyFill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0" fontId="2" fillId="0" borderId="37" xfId="0" applyFont="1" applyBorder="1" applyAlignment="1">
      <alignment/>
    </xf>
    <xf numFmtId="0" fontId="23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64" fillId="0" borderId="0" xfId="0" applyFont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Normalny_Prognoza i kredyty-tabele 2003" xfId="58"/>
    <cellStyle name="Normalny_Za(0142)(0105)cznik Nr 1- WPF 2012" xfId="59"/>
    <cellStyle name="Normalny_Zmiany w budżecie 2006" xfId="60"/>
    <cellStyle name="Obliczenia" xfId="61"/>
    <cellStyle name="Followed Hyperlink" xfId="62"/>
    <cellStyle name="Percent" xfId="63"/>
    <cellStyle name="Procentowy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"/>
  <sheetViews>
    <sheetView view="pageBreakPreview" zoomScale="120" zoomScaleSheetLayoutView="120" zoomScalePageLayoutView="0" workbookViewId="0" topLeftCell="A1">
      <selection activeCell="A3" sqref="A3"/>
    </sheetView>
  </sheetViews>
  <sheetFormatPr defaultColWidth="9.140625" defaultRowHeight="12.75"/>
  <cols>
    <col min="1" max="1" width="3.57421875" style="352" customWidth="1"/>
    <col min="2" max="2" width="10.421875" style="352" customWidth="1"/>
    <col min="3" max="3" width="12.7109375" style="352" customWidth="1"/>
    <col min="4" max="4" width="47.421875" style="351" customWidth="1"/>
    <col min="5" max="5" width="24.7109375" style="351" customWidth="1"/>
    <col min="6" max="6" width="35.57421875" style="351" customWidth="1"/>
    <col min="7" max="7" width="16.421875" style="351" customWidth="1"/>
    <col min="8" max="16384" width="9.140625" style="351" customWidth="1"/>
  </cols>
  <sheetData>
    <row r="1" spans="1:7" s="340" customFormat="1" ht="24.75" customHeight="1">
      <c r="A1" s="339"/>
      <c r="B1" s="339"/>
      <c r="C1" s="339"/>
      <c r="F1" s="409" t="s">
        <v>127</v>
      </c>
      <c r="G1" s="409"/>
    </row>
    <row r="2" spans="1:6" s="340" customFormat="1" ht="35.25" customHeight="1">
      <c r="A2" s="411" t="s">
        <v>130</v>
      </c>
      <c r="B2" s="411"/>
      <c r="C2" s="411"/>
      <c r="D2" s="411"/>
      <c r="E2" s="411"/>
      <c r="F2" s="411"/>
    </row>
    <row r="3" spans="1:3" s="340" customFormat="1" ht="17.25" customHeight="1">
      <c r="A3" s="339"/>
      <c r="B3" s="339"/>
      <c r="C3" s="339"/>
    </row>
    <row r="4" spans="1:6" s="343" customFormat="1" ht="22.5" customHeight="1">
      <c r="A4" s="412" t="s">
        <v>400</v>
      </c>
      <c r="B4" s="413" t="s">
        <v>287</v>
      </c>
      <c r="C4" s="413" t="s">
        <v>288</v>
      </c>
      <c r="D4" s="414" t="s">
        <v>289</v>
      </c>
      <c r="E4" s="414"/>
      <c r="F4" s="415" t="s">
        <v>290</v>
      </c>
    </row>
    <row r="5" spans="1:6" s="344" customFormat="1" ht="27" customHeight="1">
      <c r="A5" s="412"/>
      <c r="B5" s="413"/>
      <c r="C5" s="413"/>
      <c r="D5" s="342" t="s">
        <v>291</v>
      </c>
      <c r="E5" s="342" t="s">
        <v>348</v>
      </c>
      <c r="F5" s="416"/>
    </row>
    <row r="6" spans="1:6" s="344" customFormat="1" ht="10.5" customHeight="1">
      <c r="A6" s="341">
        <v>1</v>
      </c>
      <c r="B6" s="342">
        <v>2</v>
      </c>
      <c r="C6" s="342">
        <v>3</v>
      </c>
      <c r="D6" s="341">
        <v>4</v>
      </c>
      <c r="E6" s="341">
        <v>5</v>
      </c>
      <c r="F6" s="341">
        <v>6</v>
      </c>
    </row>
    <row r="7" spans="1:9" s="349" customFormat="1" ht="71.25" customHeight="1">
      <c r="A7" s="345" t="s">
        <v>402</v>
      </c>
      <c r="B7" s="345" t="s">
        <v>292</v>
      </c>
      <c r="C7" s="346" t="s">
        <v>293</v>
      </c>
      <c r="D7" s="347" t="s">
        <v>294</v>
      </c>
      <c r="E7" s="347" t="s">
        <v>390</v>
      </c>
      <c r="F7" s="408" t="s">
        <v>128</v>
      </c>
      <c r="H7" s="350"/>
      <c r="I7" s="350"/>
    </row>
    <row r="8" spans="1:6" s="349" customFormat="1" ht="70.5" customHeight="1">
      <c r="A8" s="345" t="s">
        <v>403</v>
      </c>
      <c r="B8" s="345" t="s">
        <v>295</v>
      </c>
      <c r="C8" s="346" t="s">
        <v>296</v>
      </c>
      <c r="D8" s="406" t="s">
        <v>345</v>
      </c>
      <c r="E8" s="348" t="s">
        <v>391</v>
      </c>
      <c r="F8" s="408" t="s">
        <v>129</v>
      </c>
    </row>
    <row r="9" spans="1:6" s="349" customFormat="1" ht="52.5" customHeight="1">
      <c r="A9" s="345" t="s">
        <v>404</v>
      </c>
      <c r="B9" s="345" t="s">
        <v>297</v>
      </c>
      <c r="C9" s="346" t="s">
        <v>298</v>
      </c>
      <c r="D9" s="347" t="s">
        <v>346</v>
      </c>
      <c r="E9" s="347" t="s">
        <v>392</v>
      </c>
      <c r="F9" s="348" t="s">
        <v>299</v>
      </c>
    </row>
    <row r="10" spans="1:6" s="349" customFormat="1" ht="132.75" customHeight="1">
      <c r="A10" s="345" t="s">
        <v>405</v>
      </c>
      <c r="B10" s="345" t="s">
        <v>300</v>
      </c>
      <c r="C10" s="345" t="s">
        <v>301</v>
      </c>
      <c r="D10" s="347" t="s">
        <v>347</v>
      </c>
      <c r="E10" s="348" t="s">
        <v>393</v>
      </c>
      <c r="F10" s="348" t="s">
        <v>395</v>
      </c>
    </row>
    <row r="11" spans="1:6" s="349" customFormat="1" ht="84" customHeight="1">
      <c r="A11" s="345" t="s">
        <v>406</v>
      </c>
      <c r="B11" s="345" t="s">
        <v>303</v>
      </c>
      <c r="C11" s="345" t="s">
        <v>304</v>
      </c>
      <c r="D11" s="347" t="s">
        <v>204</v>
      </c>
      <c r="E11" s="348" t="s">
        <v>394</v>
      </c>
      <c r="F11" s="348" t="s">
        <v>396</v>
      </c>
    </row>
    <row r="12" spans="1:6" ht="12">
      <c r="A12" s="410"/>
      <c r="B12" s="410"/>
      <c r="C12" s="410"/>
      <c r="D12" s="410"/>
      <c r="E12" s="410"/>
      <c r="F12" s="410"/>
    </row>
    <row r="13" spans="1:6" ht="12">
      <c r="A13" s="410"/>
      <c r="B13" s="410"/>
      <c r="C13" s="410"/>
      <c r="D13" s="410"/>
      <c r="E13" s="410"/>
      <c r="F13" s="410"/>
    </row>
    <row r="14" spans="1:6" ht="12">
      <c r="A14" s="410"/>
      <c r="B14" s="410"/>
      <c r="C14" s="410"/>
      <c r="D14" s="410"/>
      <c r="E14" s="410"/>
      <c r="F14" s="410"/>
    </row>
  </sheetData>
  <sheetProtection password="CF53" sheet="1" formatRows="0" insertColumns="0" insertRows="0" insertHyperlinks="0" deleteColumns="0" deleteRows="0" sort="0" autoFilter="0" pivotTables="0"/>
  <mergeCells count="10">
    <mergeCell ref="F1:G1"/>
    <mergeCell ref="A13:F13"/>
    <mergeCell ref="A14:F14"/>
    <mergeCell ref="A2:F2"/>
    <mergeCell ref="A4:A5"/>
    <mergeCell ref="B4:B5"/>
    <mergeCell ref="C4:C5"/>
    <mergeCell ref="D4:E4"/>
    <mergeCell ref="A12:F12"/>
    <mergeCell ref="F4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57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T2"/>
    </sheetView>
  </sheetViews>
  <sheetFormatPr defaultColWidth="9.140625" defaultRowHeight="12.75"/>
  <cols>
    <col min="1" max="1" width="3.28125" style="353" customWidth="1"/>
    <col min="2" max="2" width="43.00390625" style="354" customWidth="1"/>
    <col min="3" max="3" width="14.57421875" style="355" hidden="1" customWidth="1"/>
    <col min="4" max="4" width="6.7109375" style="355" customWidth="1"/>
    <col min="5" max="5" width="7.00390625" style="355" customWidth="1"/>
    <col min="6" max="6" width="10.7109375" style="355" customWidth="1"/>
    <col min="7" max="7" width="11.140625" style="355" hidden="1" customWidth="1"/>
    <col min="8" max="8" width="10.00390625" style="355" customWidth="1"/>
    <col min="9" max="11" width="9.7109375" style="355" customWidth="1"/>
    <col min="12" max="12" width="10.00390625" style="355" customWidth="1"/>
    <col min="13" max="13" width="10.140625" style="355" customWidth="1"/>
    <col min="14" max="14" width="8.8515625" style="355" customWidth="1"/>
    <col min="15" max="15" width="9.140625" style="355" customWidth="1"/>
    <col min="16" max="16" width="8.28125" style="355" hidden="1" customWidth="1"/>
    <col min="17" max="17" width="7.421875" style="355" hidden="1" customWidth="1"/>
    <col min="18" max="18" width="8.57421875" style="355" hidden="1" customWidth="1"/>
    <col min="19" max="19" width="9.57421875" style="355" hidden="1" customWidth="1"/>
    <col min="20" max="20" width="12.00390625" style="355" hidden="1" customWidth="1"/>
    <col min="21" max="21" width="13.140625" style="355" hidden="1" customWidth="1"/>
    <col min="22" max="16384" width="9.140625" style="355" customWidth="1"/>
  </cols>
  <sheetData>
    <row r="1" spans="14:20" ht="22.5" customHeight="1">
      <c r="N1" s="417" t="s">
        <v>305</v>
      </c>
      <c r="O1" s="417"/>
      <c r="S1" s="356" t="s">
        <v>305</v>
      </c>
      <c r="T1" s="356"/>
    </row>
    <row r="2" spans="1:20" s="1" customFormat="1" ht="49.5" customHeight="1">
      <c r="A2" s="432" t="s">
        <v>306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s="2" customFormat="1" ht="21.75" customHeight="1">
      <c r="A3" s="433" t="s">
        <v>400</v>
      </c>
      <c r="B3" s="431" t="s">
        <v>399</v>
      </c>
      <c r="C3" s="431" t="s">
        <v>307</v>
      </c>
      <c r="D3" s="431" t="s">
        <v>308</v>
      </c>
      <c r="E3" s="431"/>
      <c r="F3" s="431" t="s">
        <v>439</v>
      </c>
      <c r="G3" s="431" t="s">
        <v>309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26" t="s">
        <v>310</v>
      </c>
    </row>
    <row r="4" spans="1:20" s="2" customFormat="1" ht="23.25" customHeight="1">
      <c r="A4" s="433"/>
      <c r="B4" s="431"/>
      <c r="C4" s="431"/>
      <c r="D4" s="3" t="s">
        <v>418</v>
      </c>
      <c r="E4" s="3" t="s">
        <v>419</v>
      </c>
      <c r="F4" s="431"/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3">
        <v>2022</v>
      </c>
      <c r="R4" s="3">
        <v>2023</v>
      </c>
      <c r="S4" s="3" t="s">
        <v>311</v>
      </c>
      <c r="T4" s="427"/>
    </row>
    <row r="5" spans="1:20" s="2" customFormat="1" ht="12" customHeight="1">
      <c r="A5" s="3">
        <v>1</v>
      </c>
      <c r="B5" s="8">
        <v>2</v>
      </c>
      <c r="C5" s="8">
        <v>3</v>
      </c>
      <c r="D5" s="3">
        <v>3</v>
      </c>
      <c r="E5" s="3">
        <v>4</v>
      </c>
      <c r="F5" s="8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8">
        <v>24</v>
      </c>
    </row>
    <row r="6" spans="1:21" s="405" customFormat="1" ht="12" hidden="1">
      <c r="A6" s="423" t="s">
        <v>435</v>
      </c>
      <c r="B6" s="424" t="s">
        <v>312</v>
      </c>
      <c r="C6" s="424"/>
      <c r="D6" s="424"/>
      <c r="E6" s="424"/>
      <c r="F6" s="357">
        <f aca="true" t="shared" si="0" ref="F6:T6">SUM(F7:F8)</f>
        <v>162053491</v>
      </c>
      <c r="G6" s="357">
        <f t="shared" si="0"/>
        <v>0</v>
      </c>
      <c r="H6" s="357">
        <f t="shared" si="0"/>
        <v>22677602</v>
      </c>
      <c r="I6" s="357">
        <f t="shared" si="0"/>
        <v>26594442</v>
      </c>
      <c r="J6" s="357">
        <f t="shared" si="0"/>
        <v>14895815</v>
      </c>
      <c r="K6" s="357">
        <f t="shared" si="0"/>
        <v>14909224</v>
      </c>
      <c r="L6" s="357">
        <f t="shared" si="0"/>
        <v>8398436</v>
      </c>
      <c r="M6" s="357">
        <f t="shared" si="0"/>
        <v>6787745</v>
      </c>
      <c r="N6" s="357">
        <f t="shared" si="0"/>
        <v>574469</v>
      </c>
      <c r="O6" s="357">
        <f t="shared" si="0"/>
        <v>120000</v>
      </c>
      <c r="P6" s="357">
        <f t="shared" si="0"/>
        <v>120000</v>
      </c>
      <c r="Q6" s="357">
        <f t="shared" si="0"/>
        <v>120000</v>
      </c>
      <c r="R6" s="357">
        <f t="shared" si="0"/>
        <v>120000</v>
      </c>
      <c r="S6" s="357">
        <f t="shared" si="0"/>
        <v>0</v>
      </c>
      <c r="T6" s="357" t="e">
        <f t="shared" si="0"/>
        <v>#REF!</v>
      </c>
      <c r="U6" s="18" t="e">
        <f>F6-T6</f>
        <v>#REF!</v>
      </c>
    </row>
    <row r="7" spans="1:21" s="5" customFormat="1" ht="12" hidden="1">
      <c r="A7" s="423"/>
      <c r="B7" s="425" t="s">
        <v>416</v>
      </c>
      <c r="C7" s="425"/>
      <c r="D7" s="425"/>
      <c r="E7" s="425"/>
      <c r="F7" s="20">
        <f aca="true" t="shared" si="1" ref="F7:S7">SUM(F13,F19,F25,F31,F37,F43,F49,F55,F61,F67,F73,F79,F85,F91,F97,F103,F109,F115,F121,F127,F133,F139,F145,F151,F157,F163,F169,F175,F181)+F187+F193+F199+F205+F211+F217+F223+F229+F235+F241+F247+F253+F259+F265+F271+F277+F283+F289+F294</f>
        <v>72091210</v>
      </c>
      <c r="G7" s="20">
        <f t="shared" si="1"/>
        <v>0</v>
      </c>
      <c r="H7" s="20">
        <f t="shared" si="1"/>
        <v>16201602</v>
      </c>
      <c r="I7" s="20">
        <f t="shared" si="1"/>
        <v>14951161</v>
      </c>
      <c r="J7" s="20">
        <f t="shared" si="1"/>
        <v>5706815</v>
      </c>
      <c r="K7" s="20">
        <f t="shared" si="1"/>
        <v>4609224</v>
      </c>
      <c r="L7" s="20">
        <f t="shared" si="1"/>
        <v>3598436</v>
      </c>
      <c r="M7" s="20">
        <f t="shared" si="1"/>
        <v>1987745</v>
      </c>
      <c r="N7" s="20">
        <f t="shared" si="1"/>
        <v>574469</v>
      </c>
      <c r="O7" s="20">
        <f t="shared" si="1"/>
        <v>120000</v>
      </c>
      <c r="P7" s="20">
        <f t="shared" si="1"/>
        <v>120000</v>
      </c>
      <c r="Q7" s="20">
        <f t="shared" si="1"/>
        <v>120000</v>
      </c>
      <c r="R7" s="20">
        <f t="shared" si="1"/>
        <v>120000</v>
      </c>
      <c r="S7" s="20">
        <f t="shared" si="1"/>
        <v>0</v>
      </c>
      <c r="T7" s="20" t="e">
        <f>SUM(T13,T19,T25,T31,T37,T43,T49,T55,T61,#REF!,T67,T73,T79,T85,T91,T97,T103,T109,T115,T121,T127,T133,T139,T145,T151,T157,T163,T169,T175,T181)+T187+T193+T199+T205+T211+T217+T223+T229+T235+T241+T247+T253+T259+T265+T271+T277+T283+T289+T294</f>
        <v>#REF!</v>
      </c>
      <c r="U7" s="20" t="e">
        <f>SUM(U13,U19,U25,U31,U37,U43,U49,U55,U61,#REF!,U67,U73,U79,U85,U91,U97,U103,U109,U115,U121,U127,U133,U139,U145,U151,U157,U163,U169,U175,U181)+U187+U193+U199+U205+U211+U217+U223+U229+U235+U241+U247+U253+U259+U265+U271+U277+U283+U289+U294</f>
        <v>#REF!</v>
      </c>
    </row>
    <row r="8" spans="1:21" s="5" customFormat="1" ht="12" hidden="1">
      <c r="A8" s="423"/>
      <c r="B8" s="425" t="s">
        <v>417</v>
      </c>
      <c r="C8" s="425"/>
      <c r="D8" s="425"/>
      <c r="E8" s="425"/>
      <c r="F8" s="20">
        <f aca="true" t="shared" si="2" ref="F8:S8">SUM(F14,F20,F26,F32,F38,F44,F50,F56,F62,F68,F74,F80,F86,F92,F98,F104,F110,F116,F122,F128,F134,F140,F146,F152,F158,F164,F170,F176,F182)+F188+F194+F200+F206+F212+F218+F224+F230+F236+F242+F248+F254+F260+F266+F272+F278+F284+F290</f>
        <v>89962281</v>
      </c>
      <c r="G8" s="20">
        <f t="shared" si="2"/>
        <v>0</v>
      </c>
      <c r="H8" s="20">
        <f t="shared" si="2"/>
        <v>6476000</v>
      </c>
      <c r="I8" s="20">
        <f t="shared" si="2"/>
        <v>11643281</v>
      </c>
      <c r="J8" s="20">
        <f t="shared" si="2"/>
        <v>9189000</v>
      </c>
      <c r="K8" s="20">
        <f t="shared" si="2"/>
        <v>10300000</v>
      </c>
      <c r="L8" s="20">
        <f t="shared" si="2"/>
        <v>4800000</v>
      </c>
      <c r="M8" s="20">
        <f t="shared" si="2"/>
        <v>4800000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 t="e">
        <f>SUM(T14,T20,T26,T32,T38,T44,T50,T56,T62,#REF!,T68,T74,T80,T86,T92,T98,T104,T110,T116,T122,T128,T134,T140,T146,T152,T158,T164,T170,T176,T182)+T188+T194+T200+T206+T212+T218+T224+T230+T236+T242+T248+T254+T260+T266+T272+T278+T284+T290</f>
        <v>#REF!</v>
      </c>
      <c r="U8" s="20" t="e">
        <f>SUM(U14,U20,U26,U32,U38,U44,U50,U56,U62,#REF!,U68,U74,U80,U86,U92,U98,U104,U110,U116,U122,U128,U134,U140,U146,U152,U158,U164,U170,U176,U182)+U188+U194+U200+U206+U212+U218+U224+U230+U236+U242+U248+U254+U260+U266+U272+U278+U284+U290</f>
        <v>#REF!</v>
      </c>
    </row>
    <row r="9" spans="1:21" s="404" customFormat="1" ht="21" customHeight="1">
      <c r="A9" s="442">
        <v>1</v>
      </c>
      <c r="B9" s="358" t="s">
        <v>313</v>
      </c>
      <c r="C9" s="420" t="s">
        <v>314</v>
      </c>
      <c r="D9" s="421">
        <v>2013</v>
      </c>
      <c r="E9" s="421">
        <v>2015</v>
      </c>
      <c r="F9" s="359">
        <f aca="true" t="shared" si="3" ref="F9:T9">SUM(F10:F11)</f>
        <v>445000</v>
      </c>
      <c r="G9" s="359">
        <f t="shared" si="3"/>
        <v>0</v>
      </c>
      <c r="H9" s="359">
        <f t="shared" si="3"/>
        <v>125000</v>
      </c>
      <c r="I9" s="359">
        <f t="shared" si="3"/>
        <v>155000</v>
      </c>
      <c r="J9" s="359">
        <f t="shared" si="3"/>
        <v>165000</v>
      </c>
      <c r="K9" s="359">
        <f t="shared" si="3"/>
        <v>0</v>
      </c>
      <c r="L9" s="359">
        <f t="shared" si="3"/>
        <v>0</v>
      </c>
      <c r="M9" s="359">
        <f t="shared" si="3"/>
        <v>0</v>
      </c>
      <c r="N9" s="359">
        <f t="shared" si="3"/>
        <v>0</v>
      </c>
      <c r="O9" s="359">
        <f t="shared" si="3"/>
        <v>0</v>
      </c>
      <c r="P9" s="359">
        <f t="shared" si="3"/>
        <v>0</v>
      </c>
      <c r="Q9" s="359">
        <f t="shared" si="3"/>
        <v>0</v>
      </c>
      <c r="R9" s="359">
        <f t="shared" si="3"/>
        <v>0</v>
      </c>
      <c r="S9" s="359">
        <f t="shared" si="3"/>
        <v>0</v>
      </c>
      <c r="T9" s="359">
        <f t="shared" si="3"/>
        <v>445000</v>
      </c>
      <c r="U9" s="360">
        <f aca="true" t="shared" si="4" ref="U9:U72">F9-T9</f>
        <v>0</v>
      </c>
    </row>
    <row r="10" spans="1:21" s="399" customFormat="1" ht="12">
      <c r="A10" s="442"/>
      <c r="B10" s="361" t="s">
        <v>416</v>
      </c>
      <c r="C10" s="420"/>
      <c r="D10" s="421"/>
      <c r="E10" s="421"/>
      <c r="F10" s="362">
        <v>445000</v>
      </c>
      <c r="G10" s="362">
        <v>0</v>
      </c>
      <c r="H10" s="362">
        <v>125000</v>
      </c>
      <c r="I10" s="362">
        <v>155000</v>
      </c>
      <c r="J10" s="362">
        <v>165000</v>
      </c>
      <c r="K10" s="407">
        <v>0</v>
      </c>
      <c r="L10" s="362">
        <v>0</v>
      </c>
      <c r="M10" s="362">
        <v>0</v>
      </c>
      <c r="N10" s="362">
        <v>0</v>
      </c>
      <c r="O10" s="362">
        <v>0</v>
      </c>
      <c r="P10" s="362">
        <v>0</v>
      </c>
      <c r="Q10" s="362">
        <v>0</v>
      </c>
      <c r="R10" s="362">
        <v>0</v>
      </c>
      <c r="S10" s="362">
        <v>0</v>
      </c>
      <c r="T10" s="362">
        <f>SUM(G10:N10)</f>
        <v>445000</v>
      </c>
      <c r="U10" s="360">
        <f t="shared" si="4"/>
        <v>0</v>
      </c>
    </row>
    <row r="11" spans="1:21" s="399" customFormat="1" ht="12">
      <c r="A11" s="442"/>
      <c r="B11" s="361" t="s">
        <v>417</v>
      </c>
      <c r="C11" s="420"/>
      <c r="D11" s="421"/>
      <c r="E11" s="421"/>
      <c r="F11" s="362"/>
      <c r="G11" s="362"/>
      <c r="H11" s="362"/>
      <c r="I11" s="362"/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0</v>
      </c>
      <c r="R11" s="362">
        <v>0</v>
      </c>
      <c r="S11" s="362">
        <v>0</v>
      </c>
      <c r="T11" s="362">
        <f>SUM(G11:N11)</f>
        <v>0</v>
      </c>
      <c r="U11" s="360">
        <f t="shared" si="4"/>
        <v>0</v>
      </c>
    </row>
    <row r="12" spans="1:21" s="2" customFormat="1" ht="18.75" customHeight="1">
      <c r="A12" s="442"/>
      <c r="B12" s="16"/>
      <c r="C12" s="418" t="s">
        <v>314</v>
      </c>
      <c r="D12" s="419"/>
      <c r="E12" s="419"/>
      <c r="F12" s="363">
        <f aca="true" t="shared" si="5" ref="F12:T12">SUM(F13:F14)</f>
        <v>0</v>
      </c>
      <c r="G12" s="363">
        <f t="shared" si="5"/>
        <v>0</v>
      </c>
      <c r="H12" s="363">
        <f t="shared" si="5"/>
        <v>0</v>
      </c>
      <c r="I12" s="363">
        <f t="shared" si="5"/>
        <v>0</v>
      </c>
      <c r="J12" s="363">
        <f t="shared" si="5"/>
        <v>0</v>
      </c>
      <c r="K12" s="363">
        <f t="shared" si="5"/>
        <v>0</v>
      </c>
      <c r="L12" s="363">
        <f t="shared" si="5"/>
        <v>0</v>
      </c>
      <c r="M12" s="363">
        <f t="shared" si="5"/>
        <v>0</v>
      </c>
      <c r="N12" s="363">
        <f t="shared" si="5"/>
        <v>0</v>
      </c>
      <c r="O12" s="363">
        <f t="shared" si="5"/>
        <v>0</v>
      </c>
      <c r="P12" s="363">
        <f t="shared" si="5"/>
        <v>0</v>
      </c>
      <c r="Q12" s="363">
        <f t="shared" si="5"/>
        <v>0</v>
      </c>
      <c r="R12" s="363">
        <f t="shared" si="5"/>
        <v>0</v>
      </c>
      <c r="S12" s="363">
        <f t="shared" si="5"/>
        <v>0</v>
      </c>
      <c r="T12" s="363">
        <f t="shared" si="5"/>
        <v>0</v>
      </c>
      <c r="U12" s="10">
        <f t="shared" si="4"/>
        <v>0</v>
      </c>
    </row>
    <row r="13" spans="1:21" s="4" customFormat="1" ht="12">
      <c r="A13" s="442"/>
      <c r="B13" s="364" t="s">
        <v>416</v>
      </c>
      <c r="C13" s="418"/>
      <c r="D13" s="419"/>
      <c r="E13" s="419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f>SUM(G13:N13)</f>
        <v>0</v>
      </c>
      <c r="U13" s="10">
        <f t="shared" si="4"/>
        <v>0</v>
      </c>
    </row>
    <row r="14" spans="1:21" s="4" customFormat="1" ht="12">
      <c r="A14" s="442"/>
      <c r="B14" s="364" t="s">
        <v>417</v>
      </c>
      <c r="C14" s="418"/>
      <c r="D14" s="419"/>
      <c r="E14" s="419"/>
      <c r="F14" s="14"/>
      <c r="G14" s="14"/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f>SUM(G14:N14)</f>
        <v>0</v>
      </c>
      <c r="U14" s="10">
        <f t="shared" si="4"/>
        <v>0</v>
      </c>
    </row>
    <row r="15" spans="1:21" s="404" customFormat="1" ht="19.5" customHeight="1">
      <c r="A15" s="442">
        <v>2</v>
      </c>
      <c r="B15" s="358" t="s">
        <v>315</v>
      </c>
      <c r="C15" s="420" t="s">
        <v>424</v>
      </c>
      <c r="D15" s="421">
        <v>2013</v>
      </c>
      <c r="E15" s="421">
        <v>2015</v>
      </c>
      <c r="F15" s="359">
        <f aca="true" t="shared" si="6" ref="F15:T15">SUM(F16:F17)</f>
        <v>389000</v>
      </c>
      <c r="G15" s="359">
        <f t="shared" si="6"/>
        <v>0</v>
      </c>
      <c r="H15" s="359">
        <f t="shared" si="6"/>
        <v>115000</v>
      </c>
      <c r="I15" s="359">
        <f t="shared" si="6"/>
        <v>132000</v>
      </c>
      <c r="J15" s="359">
        <f t="shared" si="6"/>
        <v>142000</v>
      </c>
      <c r="K15" s="359">
        <f t="shared" si="6"/>
        <v>0</v>
      </c>
      <c r="L15" s="359">
        <f t="shared" si="6"/>
        <v>0</v>
      </c>
      <c r="M15" s="359">
        <f t="shared" si="6"/>
        <v>0</v>
      </c>
      <c r="N15" s="359">
        <f t="shared" si="6"/>
        <v>0</v>
      </c>
      <c r="O15" s="359">
        <f t="shared" si="6"/>
        <v>0</v>
      </c>
      <c r="P15" s="359">
        <f t="shared" si="6"/>
        <v>0</v>
      </c>
      <c r="Q15" s="359">
        <f t="shared" si="6"/>
        <v>0</v>
      </c>
      <c r="R15" s="359">
        <f t="shared" si="6"/>
        <v>0</v>
      </c>
      <c r="S15" s="359">
        <f t="shared" si="6"/>
        <v>0</v>
      </c>
      <c r="T15" s="359">
        <f t="shared" si="6"/>
        <v>389000</v>
      </c>
      <c r="U15" s="360">
        <f t="shared" si="4"/>
        <v>0</v>
      </c>
    </row>
    <row r="16" spans="1:21" s="399" customFormat="1" ht="12">
      <c r="A16" s="442"/>
      <c r="B16" s="361" t="s">
        <v>416</v>
      </c>
      <c r="C16" s="420"/>
      <c r="D16" s="421"/>
      <c r="E16" s="421"/>
      <c r="F16" s="362">
        <v>389000</v>
      </c>
      <c r="G16" s="362">
        <v>0</v>
      </c>
      <c r="H16" s="362">
        <v>115000</v>
      </c>
      <c r="I16" s="362">
        <v>132000</v>
      </c>
      <c r="J16" s="362">
        <v>142000</v>
      </c>
      <c r="K16" s="362">
        <v>0</v>
      </c>
      <c r="L16" s="362">
        <v>0</v>
      </c>
      <c r="M16" s="362">
        <v>0</v>
      </c>
      <c r="N16" s="362">
        <v>0</v>
      </c>
      <c r="O16" s="362">
        <v>0</v>
      </c>
      <c r="P16" s="362">
        <v>0</v>
      </c>
      <c r="Q16" s="362">
        <v>0</v>
      </c>
      <c r="R16" s="362">
        <v>0</v>
      </c>
      <c r="S16" s="362">
        <v>0</v>
      </c>
      <c r="T16" s="362">
        <f>SUM(G16:N16)</f>
        <v>389000</v>
      </c>
      <c r="U16" s="360">
        <f t="shared" si="4"/>
        <v>0</v>
      </c>
    </row>
    <row r="17" spans="1:21" s="399" customFormat="1" ht="12">
      <c r="A17" s="442"/>
      <c r="B17" s="361" t="s">
        <v>417</v>
      </c>
      <c r="C17" s="420"/>
      <c r="D17" s="421"/>
      <c r="E17" s="421"/>
      <c r="F17" s="362"/>
      <c r="G17" s="362"/>
      <c r="H17" s="362"/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62">
        <v>0</v>
      </c>
      <c r="P17" s="362">
        <v>0</v>
      </c>
      <c r="Q17" s="362">
        <v>0</v>
      </c>
      <c r="R17" s="362">
        <v>0</v>
      </c>
      <c r="S17" s="362">
        <v>0</v>
      </c>
      <c r="T17" s="362">
        <f>SUM(G17:N17)</f>
        <v>0</v>
      </c>
      <c r="U17" s="360">
        <f t="shared" si="4"/>
        <v>0</v>
      </c>
    </row>
    <row r="18" spans="1:21" s="2" customFormat="1" ht="13.5" customHeight="1">
      <c r="A18" s="442"/>
      <c r="B18" s="16"/>
      <c r="C18" s="418" t="s">
        <v>424</v>
      </c>
      <c r="D18" s="419"/>
      <c r="E18" s="419"/>
      <c r="F18" s="363">
        <f aca="true" t="shared" si="7" ref="F18:T18">SUM(F19:F20)</f>
        <v>0</v>
      </c>
      <c r="G18" s="363">
        <f t="shared" si="7"/>
        <v>0</v>
      </c>
      <c r="H18" s="363">
        <f t="shared" si="7"/>
        <v>0</v>
      </c>
      <c r="I18" s="363">
        <f t="shared" si="7"/>
        <v>0</v>
      </c>
      <c r="J18" s="363">
        <f t="shared" si="7"/>
        <v>0</v>
      </c>
      <c r="K18" s="363">
        <f t="shared" si="7"/>
        <v>0</v>
      </c>
      <c r="L18" s="363">
        <f t="shared" si="7"/>
        <v>0</v>
      </c>
      <c r="M18" s="363">
        <f t="shared" si="7"/>
        <v>0</v>
      </c>
      <c r="N18" s="363">
        <f t="shared" si="7"/>
        <v>0</v>
      </c>
      <c r="O18" s="363">
        <f t="shared" si="7"/>
        <v>0</v>
      </c>
      <c r="P18" s="363">
        <f t="shared" si="7"/>
        <v>0</v>
      </c>
      <c r="Q18" s="363">
        <f t="shared" si="7"/>
        <v>0</v>
      </c>
      <c r="R18" s="363">
        <f t="shared" si="7"/>
        <v>0</v>
      </c>
      <c r="S18" s="363">
        <f t="shared" si="7"/>
        <v>0</v>
      </c>
      <c r="T18" s="363">
        <f t="shared" si="7"/>
        <v>0</v>
      </c>
      <c r="U18" s="10">
        <f t="shared" si="4"/>
        <v>0</v>
      </c>
    </row>
    <row r="19" spans="1:21" s="4" customFormat="1" ht="12">
      <c r="A19" s="442"/>
      <c r="B19" s="364" t="s">
        <v>416</v>
      </c>
      <c r="C19" s="418"/>
      <c r="D19" s="419"/>
      <c r="E19" s="419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f>SUM(G19:N19)</f>
        <v>0</v>
      </c>
      <c r="U19" s="10">
        <f t="shared" si="4"/>
        <v>0</v>
      </c>
    </row>
    <row r="20" spans="1:21" s="4" customFormat="1" ht="12">
      <c r="A20" s="442"/>
      <c r="B20" s="364" t="s">
        <v>417</v>
      </c>
      <c r="C20" s="418"/>
      <c r="D20" s="419"/>
      <c r="E20" s="419"/>
      <c r="F20" s="14"/>
      <c r="G20" s="14"/>
      <c r="H20" s="14"/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f>SUM(G20:N20)</f>
        <v>0</v>
      </c>
      <c r="U20" s="10">
        <f t="shared" si="4"/>
        <v>0</v>
      </c>
    </row>
    <row r="21" spans="1:21" s="404" customFormat="1" ht="18.75" customHeight="1">
      <c r="A21" s="447">
        <v>3</v>
      </c>
      <c r="B21" s="358"/>
      <c r="C21" s="420" t="s">
        <v>316</v>
      </c>
      <c r="D21" s="421"/>
      <c r="E21" s="421"/>
      <c r="F21" s="359">
        <f aca="true" t="shared" si="8" ref="F21:T21">SUM(F22:F23)</f>
        <v>0</v>
      </c>
      <c r="G21" s="359">
        <f t="shared" si="8"/>
        <v>0</v>
      </c>
      <c r="H21" s="359">
        <f t="shared" si="8"/>
        <v>0</v>
      </c>
      <c r="I21" s="359">
        <f t="shared" si="8"/>
        <v>0</v>
      </c>
      <c r="J21" s="359">
        <f t="shared" si="8"/>
        <v>0</v>
      </c>
      <c r="K21" s="359">
        <f t="shared" si="8"/>
        <v>0</v>
      </c>
      <c r="L21" s="359">
        <f t="shared" si="8"/>
        <v>0</v>
      </c>
      <c r="M21" s="359">
        <f t="shared" si="8"/>
        <v>0</v>
      </c>
      <c r="N21" s="359">
        <f t="shared" si="8"/>
        <v>0</v>
      </c>
      <c r="O21" s="359">
        <f t="shared" si="8"/>
        <v>0</v>
      </c>
      <c r="P21" s="359">
        <f t="shared" si="8"/>
        <v>0</v>
      </c>
      <c r="Q21" s="359">
        <f t="shared" si="8"/>
        <v>0</v>
      </c>
      <c r="R21" s="359">
        <f t="shared" si="8"/>
        <v>0</v>
      </c>
      <c r="S21" s="359">
        <f t="shared" si="8"/>
        <v>0</v>
      </c>
      <c r="T21" s="359">
        <f t="shared" si="8"/>
        <v>0</v>
      </c>
      <c r="U21" s="360">
        <f t="shared" si="4"/>
        <v>0</v>
      </c>
    </row>
    <row r="22" spans="1:21" s="399" customFormat="1" ht="12">
      <c r="A22" s="447"/>
      <c r="B22" s="361" t="s">
        <v>416</v>
      </c>
      <c r="C22" s="420"/>
      <c r="D22" s="421"/>
      <c r="E22" s="421"/>
      <c r="F22" s="362"/>
      <c r="G22" s="362"/>
      <c r="H22" s="362"/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0</v>
      </c>
      <c r="P22" s="362">
        <v>0</v>
      </c>
      <c r="Q22" s="362">
        <v>0</v>
      </c>
      <c r="R22" s="362">
        <v>0</v>
      </c>
      <c r="S22" s="362">
        <v>0</v>
      </c>
      <c r="T22" s="362">
        <f>SUM(G22:N22)</f>
        <v>0</v>
      </c>
      <c r="U22" s="360">
        <f t="shared" si="4"/>
        <v>0</v>
      </c>
    </row>
    <row r="23" spans="1:21" s="399" customFormat="1" ht="12">
      <c r="A23" s="447"/>
      <c r="B23" s="361" t="s">
        <v>417</v>
      </c>
      <c r="C23" s="420"/>
      <c r="D23" s="421"/>
      <c r="E23" s="421"/>
      <c r="F23" s="362">
        <v>0</v>
      </c>
      <c r="G23" s="362">
        <v>0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2">
        <v>0</v>
      </c>
      <c r="O23" s="362">
        <v>0</v>
      </c>
      <c r="P23" s="362">
        <v>0</v>
      </c>
      <c r="Q23" s="362">
        <v>0</v>
      </c>
      <c r="R23" s="362">
        <v>0</v>
      </c>
      <c r="S23" s="362">
        <v>0</v>
      </c>
      <c r="T23" s="362">
        <f>SUM(G23:N23)</f>
        <v>0</v>
      </c>
      <c r="U23" s="360">
        <f t="shared" si="4"/>
        <v>0</v>
      </c>
    </row>
    <row r="24" spans="1:21" s="2" customFormat="1" ht="17.25" customHeight="1">
      <c r="A24" s="447"/>
      <c r="B24" s="16" t="s">
        <v>317</v>
      </c>
      <c r="C24" s="418" t="s">
        <v>316</v>
      </c>
      <c r="D24" s="419">
        <v>2008</v>
      </c>
      <c r="E24" s="419">
        <v>2014</v>
      </c>
      <c r="F24" s="363">
        <f aca="true" t="shared" si="9" ref="F24:T24">SUM(F25:F26)</f>
        <v>1954512</v>
      </c>
      <c r="G24" s="363">
        <f t="shared" si="9"/>
        <v>0</v>
      </c>
      <c r="H24" s="363">
        <f t="shared" si="9"/>
        <v>368000</v>
      </c>
      <c r="I24" s="363">
        <f t="shared" si="9"/>
        <v>368000</v>
      </c>
      <c r="J24" s="363">
        <f t="shared" si="9"/>
        <v>0</v>
      </c>
      <c r="K24" s="363">
        <f t="shared" si="9"/>
        <v>0</v>
      </c>
      <c r="L24" s="363">
        <f t="shared" si="9"/>
        <v>0</v>
      </c>
      <c r="M24" s="363">
        <f t="shared" si="9"/>
        <v>0</v>
      </c>
      <c r="N24" s="363">
        <f t="shared" si="9"/>
        <v>0</v>
      </c>
      <c r="O24" s="363">
        <f t="shared" si="9"/>
        <v>0</v>
      </c>
      <c r="P24" s="363">
        <f t="shared" si="9"/>
        <v>0</v>
      </c>
      <c r="Q24" s="363">
        <f t="shared" si="9"/>
        <v>0</v>
      </c>
      <c r="R24" s="363">
        <f t="shared" si="9"/>
        <v>0</v>
      </c>
      <c r="S24" s="363">
        <f t="shared" si="9"/>
        <v>0</v>
      </c>
      <c r="T24" s="363">
        <f t="shared" si="9"/>
        <v>736000</v>
      </c>
      <c r="U24" s="10">
        <f t="shared" si="4"/>
        <v>1218512</v>
      </c>
    </row>
    <row r="25" spans="1:21" s="4" customFormat="1" ht="12">
      <c r="A25" s="447"/>
      <c r="B25" s="364" t="s">
        <v>416</v>
      </c>
      <c r="C25" s="418"/>
      <c r="D25" s="419"/>
      <c r="E25" s="419"/>
      <c r="F25" s="14">
        <v>1954512</v>
      </c>
      <c r="G25" s="14"/>
      <c r="H25" s="14">
        <v>368000</v>
      </c>
      <c r="I25" s="14">
        <v>368000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f>SUM(G25:N25)</f>
        <v>736000</v>
      </c>
      <c r="U25" s="10">
        <f t="shared" si="4"/>
        <v>1218512</v>
      </c>
    </row>
    <row r="26" spans="1:21" s="4" customFormat="1" ht="12">
      <c r="A26" s="447"/>
      <c r="B26" s="364" t="s">
        <v>417</v>
      </c>
      <c r="C26" s="418"/>
      <c r="D26" s="419"/>
      <c r="E26" s="419"/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f>SUM(G26:N26)</f>
        <v>0</v>
      </c>
      <c r="U26" s="10">
        <f t="shared" si="4"/>
        <v>0</v>
      </c>
    </row>
    <row r="27" spans="1:21" s="404" customFormat="1" ht="27.75" customHeight="1">
      <c r="A27" s="442">
        <v>4</v>
      </c>
      <c r="B27" s="358" t="s">
        <v>480</v>
      </c>
      <c r="C27" s="420" t="s">
        <v>420</v>
      </c>
      <c r="D27" s="421">
        <v>2007</v>
      </c>
      <c r="E27" s="421">
        <v>2014</v>
      </c>
      <c r="F27" s="359">
        <f aca="true" t="shared" si="10" ref="F27:T27">SUM(F28:F29)</f>
        <v>18734000</v>
      </c>
      <c r="G27" s="359">
        <f t="shared" si="10"/>
        <v>0</v>
      </c>
      <c r="H27" s="359">
        <f t="shared" si="10"/>
        <v>569000</v>
      </c>
      <c r="I27" s="359">
        <f t="shared" si="10"/>
        <v>946000</v>
      </c>
      <c r="J27" s="359">
        <f t="shared" si="10"/>
        <v>0</v>
      </c>
      <c r="K27" s="359">
        <f t="shared" si="10"/>
        <v>0</v>
      </c>
      <c r="L27" s="359">
        <f t="shared" si="10"/>
        <v>0</v>
      </c>
      <c r="M27" s="359">
        <f t="shared" si="10"/>
        <v>0</v>
      </c>
      <c r="N27" s="359">
        <f t="shared" si="10"/>
        <v>0</v>
      </c>
      <c r="O27" s="359">
        <f t="shared" si="10"/>
        <v>0</v>
      </c>
      <c r="P27" s="359">
        <f t="shared" si="10"/>
        <v>0</v>
      </c>
      <c r="Q27" s="359">
        <f t="shared" si="10"/>
        <v>0</v>
      </c>
      <c r="R27" s="359">
        <f t="shared" si="10"/>
        <v>0</v>
      </c>
      <c r="S27" s="359">
        <f t="shared" si="10"/>
        <v>0</v>
      </c>
      <c r="T27" s="359">
        <f t="shared" si="10"/>
        <v>1515000</v>
      </c>
      <c r="U27" s="360">
        <f t="shared" si="4"/>
        <v>17219000</v>
      </c>
    </row>
    <row r="28" spans="1:21" s="399" customFormat="1" ht="12">
      <c r="A28" s="442"/>
      <c r="B28" s="361" t="s">
        <v>416</v>
      </c>
      <c r="C28" s="420"/>
      <c r="D28" s="421"/>
      <c r="E28" s="421"/>
      <c r="F28" s="362">
        <v>0</v>
      </c>
      <c r="G28" s="362">
        <v>0</v>
      </c>
      <c r="H28" s="362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62">
        <v>0</v>
      </c>
      <c r="O28" s="362">
        <v>0</v>
      </c>
      <c r="P28" s="362">
        <v>0</v>
      </c>
      <c r="Q28" s="362">
        <v>0</v>
      </c>
      <c r="R28" s="362">
        <v>0</v>
      </c>
      <c r="S28" s="362">
        <v>0</v>
      </c>
      <c r="T28" s="362">
        <f>SUM(G28:N28)</f>
        <v>0</v>
      </c>
      <c r="U28" s="360">
        <f t="shared" si="4"/>
        <v>0</v>
      </c>
    </row>
    <row r="29" spans="1:21" s="399" customFormat="1" ht="12">
      <c r="A29" s="442"/>
      <c r="B29" s="361" t="s">
        <v>417</v>
      </c>
      <c r="C29" s="420"/>
      <c r="D29" s="421"/>
      <c r="E29" s="421"/>
      <c r="F29" s="362">
        <v>18734000</v>
      </c>
      <c r="G29" s="362"/>
      <c r="H29" s="362">
        <v>569000</v>
      </c>
      <c r="I29" s="362">
        <v>946000</v>
      </c>
      <c r="J29" s="362">
        <v>0</v>
      </c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0</v>
      </c>
      <c r="Q29" s="362">
        <v>0</v>
      </c>
      <c r="R29" s="362">
        <v>0</v>
      </c>
      <c r="S29" s="362">
        <v>0</v>
      </c>
      <c r="T29" s="362">
        <f>SUM(G29:N29)</f>
        <v>1515000</v>
      </c>
      <c r="U29" s="360">
        <f t="shared" si="4"/>
        <v>17219000</v>
      </c>
    </row>
    <row r="30" spans="1:21" s="2" customFormat="1" ht="19.5" customHeight="1">
      <c r="A30" s="442"/>
      <c r="B30" s="16"/>
      <c r="C30" s="418" t="s">
        <v>420</v>
      </c>
      <c r="D30" s="419"/>
      <c r="E30" s="419"/>
      <c r="F30" s="363">
        <f aca="true" t="shared" si="11" ref="F30:T30">SUM(F31:F32)</f>
        <v>0</v>
      </c>
      <c r="G30" s="363">
        <f t="shared" si="11"/>
        <v>0</v>
      </c>
      <c r="H30" s="363">
        <f t="shared" si="11"/>
        <v>0</v>
      </c>
      <c r="I30" s="363">
        <f t="shared" si="11"/>
        <v>0</v>
      </c>
      <c r="J30" s="363">
        <f t="shared" si="11"/>
        <v>0</v>
      </c>
      <c r="K30" s="363">
        <f t="shared" si="11"/>
        <v>0</v>
      </c>
      <c r="L30" s="363">
        <f t="shared" si="11"/>
        <v>0</v>
      </c>
      <c r="M30" s="363">
        <f t="shared" si="11"/>
        <v>0</v>
      </c>
      <c r="N30" s="363">
        <f t="shared" si="11"/>
        <v>0</v>
      </c>
      <c r="O30" s="363">
        <f t="shared" si="11"/>
        <v>0</v>
      </c>
      <c r="P30" s="363">
        <f t="shared" si="11"/>
        <v>0</v>
      </c>
      <c r="Q30" s="363">
        <f t="shared" si="11"/>
        <v>0</v>
      </c>
      <c r="R30" s="363">
        <f t="shared" si="11"/>
        <v>0</v>
      </c>
      <c r="S30" s="363">
        <f t="shared" si="11"/>
        <v>0</v>
      </c>
      <c r="T30" s="363">
        <f t="shared" si="11"/>
        <v>0</v>
      </c>
      <c r="U30" s="10">
        <f t="shared" si="4"/>
        <v>0</v>
      </c>
    </row>
    <row r="31" spans="1:21" s="4" customFormat="1" ht="12">
      <c r="A31" s="442"/>
      <c r="B31" s="364" t="s">
        <v>416</v>
      </c>
      <c r="C31" s="418"/>
      <c r="D31" s="419"/>
      <c r="E31" s="419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f>SUM(G31:N31)</f>
        <v>0</v>
      </c>
      <c r="U31" s="10">
        <f t="shared" si="4"/>
        <v>0</v>
      </c>
    </row>
    <row r="32" spans="1:21" s="4" customFormat="1" ht="12">
      <c r="A32" s="442"/>
      <c r="B32" s="364" t="s">
        <v>417</v>
      </c>
      <c r="C32" s="418"/>
      <c r="D32" s="419"/>
      <c r="E32" s="419"/>
      <c r="F32" s="14"/>
      <c r="G32" s="14"/>
      <c r="H32" s="14"/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f>SUM(G32:N32)</f>
        <v>0</v>
      </c>
      <c r="U32" s="10">
        <f t="shared" si="4"/>
        <v>0</v>
      </c>
    </row>
    <row r="33" spans="1:21" s="403" customFormat="1" ht="41.25" customHeight="1">
      <c r="A33" s="442">
        <v>5</v>
      </c>
      <c r="B33" s="365" t="s">
        <v>318</v>
      </c>
      <c r="C33" s="434" t="s">
        <v>420</v>
      </c>
      <c r="D33" s="422">
        <v>2009</v>
      </c>
      <c r="E33" s="422">
        <v>2017</v>
      </c>
      <c r="F33" s="366">
        <f aca="true" t="shared" si="12" ref="F33:T33">SUM(F34:F35)</f>
        <v>9479509</v>
      </c>
      <c r="G33" s="366">
        <f t="shared" si="12"/>
        <v>0</v>
      </c>
      <c r="H33" s="366">
        <f t="shared" si="12"/>
        <v>1103000</v>
      </c>
      <c r="I33" s="366">
        <f t="shared" si="12"/>
        <v>1200000</v>
      </c>
      <c r="J33" s="366">
        <f t="shared" si="12"/>
        <v>1200000</v>
      </c>
      <c r="K33" s="366">
        <f t="shared" si="12"/>
        <v>1200000</v>
      </c>
      <c r="L33" s="366">
        <f t="shared" si="12"/>
        <v>600000</v>
      </c>
      <c r="M33" s="366">
        <f t="shared" si="12"/>
        <v>0</v>
      </c>
      <c r="N33" s="366">
        <f t="shared" si="12"/>
        <v>0</v>
      </c>
      <c r="O33" s="366">
        <f t="shared" si="12"/>
        <v>0</v>
      </c>
      <c r="P33" s="366">
        <f t="shared" si="12"/>
        <v>0</v>
      </c>
      <c r="Q33" s="366">
        <f t="shared" si="12"/>
        <v>0</v>
      </c>
      <c r="R33" s="366">
        <f t="shared" si="12"/>
        <v>0</v>
      </c>
      <c r="S33" s="366">
        <f t="shared" si="12"/>
        <v>0</v>
      </c>
      <c r="T33" s="366">
        <f t="shared" si="12"/>
        <v>5303000</v>
      </c>
      <c r="U33" s="367">
        <f t="shared" si="4"/>
        <v>4176509</v>
      </c>
    </row>
    <row r="34" spans="1:21" s="402" customFormat="1" ht="12">
      <c r="A34" s="442"/>
      <c r="B34" s="368" t="s">
        <v>416</v>
      </c>
      <c r="C34" s="434"/>
      <c r="D34" s="422"/>
      <c r="E34" s="422"/>
      <c r="F34" s="369">
        <v>9479509</v>
      </c>
      <c r="G34" s="369"/>
      <c r="H34" s="369">
        <v>1103000</v>
      </c>
      <c r="I34" s="369">
        <v>1200000</v>
      </c>
      <c r="J34" s="369">
        <v>1200000</v>
      </c>
      <c r="K34" s="369">
        <v>1200000</v>
      </c>
      <c r="L34" s="369">
        <v>600000</v>
      </c>
      <c r="M34" s="369">
        <v>0</v>
      </c>
      <c r="N34" s="369">
        <v>0</v>
      </c>
      <c r="O34" s="369">
        <v>0</v>
      </c>
      <c r="P34" s="369">
        <v>0</v>
      </c>
      <c r="Q34" s="369">
        <v>0</v>
      </c>
      <c r="R34" s="369">
        <v>0</v>
      </c>
      <c r="S34" s="369">
        <v>0</v>
      </c>
      <c r="T34" s="369">
        <f>SUM(G34:N34)</f>
        <v>5303000</v>
      </c>
      <c r="U34" s="367">
        <f t="shared" si="4"/>
        <v>4176509</v>
      </c>
    </row>
    <row r="35" spans="1:21" s="402" customFormat="1" ht="12">
      <c r="A35" s="442"/>
      <c r="B35" s="368" t="s">
        <v>417</v>
      </c>
      <c r="C35" s="434"/>
      <c r="D35" s="422"/>
      <c r="E35" s="422"/>
      <c r="F35" s="369">
        <v>0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  <c r="O35" s="369">
        <v>0</v>
      </c>
      <c r="P35" s="369">
        <v>0</v>
      </c>
      <c r="Q35" s="369">
        <v>0</v>
      </c>
      <c r="R35" s="369">
        <v>0</v>
      </c>
      <c r="S35" s="369">
        <v>0</v>
      </c>
      <c r="T35" s="369">
        <f>SUM(G35:N35)</f>
        <v>0</v>
      </c>
      <c r="U35" s="367">
        <f t="shared" si="4"/>
        <v>0</v>
      </c>
    </row>
    <row r="36" spans="1:21" s="401" customFormat="1" ht="43.5" customHeight="1">
      <c r="A36" s="442"/>
      <c r="B36" s="370" t="s">
        <v>318</v>
      </c>
      <c r="C36" s="435" t="s">
        <v>420</v>
      </c>
      <c r="D36" s="436">
        <v>2013</v>
      </c>
      <c r="E36" s="436">
        <v>2017</v>
      </c>
      <c r="F36" s="371">
        <f aca="true" t="shared" si="13" ref="F36:T36">SUM(F37:F38)</f>
        <v>6513000</v>
      </c>
      <c r="G36" s="371">
        <f t="shared" si="13"/>
        <v>0</v>
      </c>
      <c r="H36" s="371">
        <f t="shared" si="13"/>
        <v>1103000</v>
      </c>
      <c r="I36" s="371">
        <f t="shared" si="13"/>
        <v>1200000</v>
      </c>
      <c r="J36" s="371">
        <f t="shared" si="13"/>
        <v>1500000</v>
      </c>
      <c r="K36" s="371">
        <f t="shared" si="13"/>
        <v>1600000</v>
      </c>
      <c r="L36" s="371">
        <f t="shared" si="13"/>
        <v>1110000</v>
      </c>
      <c r="M36" s="371">
        <f t="shared" si="13"/>
        <v>0</v>
      </c>
      <c r="N36" s="371">
        <f t="shared" si="13"/>
        <v>0</v>
      </c>
      <c r="O36" s="371">
        <f t="shared" si="13"/>
        <v>0</v>
      </c>
      <c r="P36" s="371">
        <f t="shared" si="13"/>
        <v>0</v>
      </c>
      <c r="Q36" s="371">
        <f t="shared" si="13"/>
        <v>0</v>
      </c>
      <c r="R36" s="371">
        <f t="shared" si="13"/>
        <v>0</v>
      </c>
      <c r="S36" s="371">
        <f t="shared" si="13"/>
        <v>0</v>
      </c>
      <c r="T36" s="371">
        <f t="shared" si="13"/>
        <v>6513000</v>
      </c>
      <c r="U36" s="372">
        <f t="shared" si="4"/>
        <v>0</v>
      </c>
    </row>
    <row r="37" spans="1:21" s="400" customFormat="1" ht="12">
      <c r="A37" s="442"/>
      <c r="B37" s="373" t="s">
        <v>416</v>
      </c>
      <c r="C37" s="435"/>
      <c r="D37" s="436"/>
      <c r="E37" s="436"/>
      <c r="F37" s="374">
        <v>6513000</v>
      </c>
      <c r="G37" s="374"/>
      <c r="H37" s="374">
        <v>1103000</v>
      </c>
      <c r="I37" s="374">
        <v>1200000</v>
      </c>
      <c r="J37" s="374">
        <v>1500000</v>
      </c>
      <c r="K37" s="374">
        <v>1600000</v>
      </c>
      <c r="L37" s="374">
        <v>1110000</v>
      </c>
      <c r="M37" s="374">
        <v>0</v>
      </c>
      <c r="N37" s="374">
        <v>0</v>
      </c>
      <c r="O37" s="374">
        <v>0</v>
      </c>
      <c r="P37" s="374">
        <v>0</v>
      </c>
      <c r="Q37" s="374">
        <v>0</v>
      </c>
      <c r="R37" s="374">
        <v>0</v>
      </c>
      <c r="S37" s="374">
        <v>0</v>
      </c>
      <c r="T37" s="374">
        <f>SUM(G37:N37)</f>
        <v>6513000</v>
      </c>
      <c r="U37" s="372">
        <f t="shared" si="4"/>
        <v>0</v>
      </c>
    </row>
    <row r="38" spans="1:21" s="400" customFormat="1" ht="12">
      <c r="A38" s="442"/>
      <c r="B38" s="373" t="s">
        <v>417</v>
      </c>
      <c r="C38" s="435"/>
      <c r="D38" s="436"/>
      <c r="E38" s="436"/>
      <c r="F38" s="374">
        <v>0</v>
      </c>
      <c r="G38" s="374">
        <v>0</v>
      </c>
      <c r="H38" s="374">
        <v>0</v>
      </c>
      <c r="I38" s="374">
        <v>0</v>
      </c>
      <c r="J38" s="374">
        <v>0</v>
      </c>
      <c r="K38" s="374">
        <v>0</v>
      </c>
      <c r="L38" s="374">
        <v>0</v>
      </c>
      <c r="M38" s="374">
        <v>0</v>
      </c>
      <c r="N38" s="374">
        <v>0</v>
      </c>
      <c r="O38" s="374">
        <v>0</v>
      </c>
      <c r="P38" s="374">
        <v>0</v>
      </c>
      <c r="Q38" s="374">
        <v>0</v>
      </c>
      <c r="R38" s="374">
        <v>0</v>
      </c>
      <c r="S38" s="374">
        <v>0</v>
      </c>
      <c r="T38" s="374">
        <f>SUM(G38:N38)</f>
        <v>0</v>
      </c>
      <c r="U38" s="372">
        <f t="shared" si="4"/>
        <v>0</v>
      </c>
    </row>
    <row r="39" spans="1:21" s="404" customFormat="1" ht="25.5" customHeight="1">
      <c r="A39" s="442" t="s">
        <v>407</v>
      </c>
      <c r="B39" s="358"/>
      <c r="C39" s="420" t="s">
        <v>420</v>
      </c>
      <c r="D39" s="421"/>
      <c r="E39" s="421"/>
      <c r="F39" s="359">
        <f aca="true" t="shared" si="14" ref="F39:T39">SUM(F40:F41)</f>
        <v>0</v>
      </c>
      <c r="G39" s="359">
        <f t="shared" si="14"/>
        <v>0</v>
      </c>
      <c r="H39" s="359">
        <f t="shared" si="14"/>
        <v>0</v>
      </c>
      <c r="I39" s="359">
        <f t="shared" si="14"/>
        <v>0</v>
      </c>
      <c r="J39" s="359">
        <f t="shared" si="14"/>
        <v>0</v>
      </c>
      <c r="K39" s="359">
        <f t="shared" si="14"/>
        <v>0</v>
      </c>
      <c r="L39" s="359">
        <f t="shared" si="14"/>
        <v>0</v>
      </c>
      <c r="M39" s="359">
        <f t="shared" si="14"/>
        <v>0</v>
      </c>
      <c r="N39" s="359">
        <f t="shared" si="14"/>
        <v>0</v>
      </c>
      <c r="O39" s="359">
        <f t="shared" si="14"/>
        <v>0</v>
      </c>
      <c r="P39" s="359">
        <f t="shared" si="14"/>
        <v>0</v>
      </c>
      <c r="Q39" s="359">
        <f t="shared" si="14"/>
        <v>0</v>
      </c>
      <c r="R39" s="359">
        <f t="shared" si="14"/>
        <v>0</v>
      </c>
      <c r="S39" s="359">
        <f t="shared" si="14"/>
        <v>0</v>
      </c>
      <c r="T39" s="359">
        <f t="shared" si="14"/>
        <v>0</v>
      </c>
      <c r="U39" s="360">
        <f t="shared" si="4"/>
        <v>0</v>
      </c>
    </row>
    <row r="40" spans="1:21" s="399" customFormat="1" ht="12">
      <c r="A40" s="442"/>
      <c r="B40" s="361" t="s">
        <v>416</v>
      </c>
      <c r="C40" s="420"/>
      <c r="D40" s="421"/>
      <c r="E40" s="421"/>
      <c r="F40" s="362">
        <v>0</v>
      </c>
      <c r="G40" s="362">
        <v>0</v>
      </c>
      <c r="H40" s="362">
        <v>0</v>
      </c>
      <c r="I40" s="362">
        <v>0</v>
      </c>
      <c r="J40" s="362">
        <v>0</v>
      </c>
      <c r="K40" s="362">
        <v>0</v>
      </c>
      <c r="L40" s="362">
        <v>0</v>
      </c>
      <c r="M40" s="362">
        <v>0</v>
      </c>
      <c r="N40" s="362">
        <v>0</v>
      </c>
      <c r="O40" s="362">
        <v>0</v>
      </c>
      <c r="P40" s="362">
        <v>0</v>
      </c>
      <c r="Q40" s="362">
        <v>0</v>
      </c>
      <c r="R40" s="362">
        <v>0</v>
      </c>
      <c r="S40" s="362">
        <v>0</v>
      </c>
      <c r="T40" s="362">
        <f>SUM(G40:N40)</f>
        <v>0</v>
      </c>
      <c r="U40" s="360">
        <f t="shared" si="4"/>
        <v>0</v>
      </c>
    </row>
    <row r="41" spans="1:21" s="399" customFormat="1" ht="12">
      <c r="A41" s="442"/>
      <c r="B41" s="361" t="s">
        <v>417</v>
      </c>
      <c r="C41" s="420"/>
      <c r="D41" s="421"/>
      <c r="E41" s="421"/>
      <c r="F41" s="362">
        <v>0</v>
      </c>
      <c r="G41" s="362"/>
      <c r="H41" s="362">
        <v>0</v>
      </c>
      <c r="I41" s="362">
        <v>0</v>
      </c>
      <c r="J41" s="362">
        <v>0</v>
      </c>
      <c r="K41" s="362">
        <v>0</v>
      </c>
      <c r="L41" s="362">
        <v>0</v>
      </c>
      <c r="M41" s="362">
        <v>0</v>
      </c>
      <c r="N41" s="362">
        <v>0</v>
      </c>
      <c r="O41" s="362">
        <v>0</v>
      </c>
      <c r="P41" s="362">
        <v>0</v>
      </c>
      <c r="Q41" s="362">
        <v>0</v>
      </c>
      <c r="R41" s="362">
        <v>0</v>
      </c>
      <c r="S41" s="362">
        <v>0</v>
      </c>
      <c r="T41" s="362">
        <f>SUM(G41:N41)</f>
        <v>0</v>
      </c>
      <c r="U41" s="360">
        <f t="shared" si="4"/>
        <v>0</v>
      </c>
    </row>
    <row r="42" spans="1:21" s="2" customFormat="1" ht="31.5" customHeight="1">
      <c r="A42" s="442"/>
      <c r="B42" s="16" t="s">
        <v>272</v>
      </c>
      <c r="C42" s="418" t="s">
        <v>420</v>
      </c>
      <c r="D42" s="419">
        <v>2013</v>
      </c>
      <c r="E42" s="419">
        <v>2014</v>
      </c>
      <c r="F42" s="363">
        <f aca="true" t="shared" si="15" ref="F42:T42">SUM(F43:F44)</f>
        <v>250000</v>
      </c>
      <c r="G42" s="363">
        <f t="shared" si="15"/>
        <v>0</v>
      </c>
      <c r="H42" s="363">
        <f t="shared" si="15"/>
        <v>125000</v>
      </c>
      <c r="I42" s="363">
        <f t="shared" si="15"/>
        <v>125000</v>
      </c>
      <c r="J42" s="363">
        <f t="shared" si="15"/>
        <v>0</v>
      </c>
      <c r="K42" s="363">
        <f t="shared" si="15"/>
        <v>0</v>
      </c>
      <c r="L42" s="363">
        <f t="shared" si="15"/>
        <v>0</v>
      </c>
      <c r="M42" s="363">
        <f t="shared" si="15"/>
        <v>0</v>
      </c>
      <c r="N42" s="363">
        <f t="shared" si="15"/>
        <v>0</v>
      </c>
      <c r="O42" s="363">
        <f t="shared" si="15"/>
        <v>0</v>
      </c>
      <c r="P42" s="363">
        <f t="shared" si="15"/>
        <v>0</v>
      </c>
      <c r="Q42" s="363">
        <f t="shared" si="15"/>
        <v>0</v>
      </c>
      <c r="R42" s="363">
        <f t="shared" si="15"/>
        <v>0</v>
      </c>
      <c r="S42" s="363">
        <f t="shared" si="15"/>
        <v>0</v>
      </c>
      <c r="T42" s="363">
        <f t="shared" si="15"/>
        <v>250000</v>
      </c>
      <c r="U42" s="10">
        <f t="shared" si="4"/>
        <v>0</v>
      </c>
    </row>
    <row r="43" spans="1:21" s="4" customFormat="1" ht="12">
      <c r="A43" s="442"/>
      <c r="B43" s="364" t="s">
        <v>416</v>
      </c>
      <c r="C43" s="418"/>
      <c r="D43" s="419"/>
      <c r="E43" s="419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f>SUM(G43:N43)</f>
        <v>0</v>
      </c>
      <c r="U43" s="10">
        <f t="shared" si="4"/>
        <v>0</v>
      </c>
    </row>
    <row r="44" spans="1:21" s="4" customFormat="1" ht="12">
      <c r="A44" s="442"/>
      <c r="B44" s="364" t="s">
        <v>417</v>
      </c>
      <c r="C44" s="418"/>
      <c r="D44" s="419"/>
      <c r="E44" s="419"/>
      <c r="F44" s="14">
        <v>250000</v>
      </c>
      <c r="G44" s="14">
        <v>0</v>
      </c>
      <c r="H44" s="14">
        <v>125000</v>
      </c>
      <c r="I44" s="14">
        <v>125000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f>SUM(G44:N44)</f>
        <v>250000</v>
      </c>
      <c r="U44" s="10">
        <f t="shared" si="4"/>
        <v>0</v>
      </c>
    </row>
    <row r="45" spans="1:21" s="404" customFormat="1" ht="33.75" customHeight="1">
      <c r="A45" s="442">
        <v>7</v>
      </c>
      <c r="B45" s="358" t="s">
        <v>482</v>
      </c>
      <c r="C45" s="420" t="s">
        <v>420</v>
      </c>
      <c r="D45" s="421">
        <v>2010</v>
      </c>
      <c r="E45" s="421">
        <v>2014</v>
      </c>
      <c r="F45" s="359">
        <f aca="true" t="shared" si="16" ref="F45:T45">SUM(F46:F47)</f>
        <v>10970000</v>
      </c>
      <c r="G45" s="359">
        <f t="shared" si="16"/>
        <v>0</v>
      </c>
      <c r="H45" s="359">
        <f t="shared" si="16"/>
        <v>2509000</v>
      </c>
      <c r="I45" s="359">
        <f t="shared" si="16"/>
        <v>2400000</v>
      </c>
      <c r="J45" s="359">
        <f t="shared" si="16"/>
        <v>0</v>
      </c>
      <c r="K45" s="359">
        <f t="shared" si="16"/>
        <v>0</v>
      </c>
      <c r="L45" s="359">
        <f t="shared" si="16"/>
        <v>0</v>
      </c>
      <c r="M45" s="359">
        <f t="shared" si="16"/>
        <v>0</v>
      </c>
      <c r="N45" s="359">
        <f t="shared" si="16"/>
        <v>0</v>
      </c>
      <c r="O45" s="359">
        <f t="shared" si="16"/>
        <v>0</v>
      </c>
      <c r="P45" s="359">
        <f t="shared" si="16"/>
        <v>0</v>
      </c>
      <c r="Q45" s="359">
        <f t="shared" si="16"/>
        <v>0</v>
      </c>
      <c r="R45" s="359">
        <f t="shared" si="16"/>
        <v>0</v>
      </c>
      <c r="S45" s="359">
        <f t="shared" si="16"/>
        <v>0</v>
      </c>
      <c r="T45" s="359">
        <f t="shared" si="16"/>
        <v>4909000</v>
      </c>
      <c r="U45" s="360">
        <f t="shared" si="4"/>
        <v>6061000</v>
      </c>
    </row>
    <row r="46" spans="1:21" s="399" customFormat="1" ht="12">
      <c r="A46" s="442"/>
      <c r="B46" s="361" t="s">
        <v>416</v>
      </c>
      <c r="C46" s="420"/>
      <c r="D46" s="421"/>
      <c r="E46" s="421"/>
      <c r="F46" s="362">
        <v>0</v>
      </c>
      <c r="G46" s="362">
        <v>0</v>
      </c>
      <c r="H46" s="362">
        <v>0</v>
      </c>
      <c r="I46" s="362">
        <v>0</v>
      </c>
      <c r="J46" s="362">
        <v>0</v>
      </c>
      <c r="K46" s="362">
        <v>0</v>
      </c>
      <c r="L46" s="362">
        <v>0</v>
      </c>
      <c r="M46" s="362">
        <v>0</v>
      </c>
      <c r="N46" s="362">
        <v>0</v>
      </c>
      <c r="O46" s="362">
        <v>0</v>
      </c>
      <c r="P46" s="362">
        <v>0</v>
      </c>
      <c r="Q46" s="362">
        <v>0</v>
      </c>
      <c r="R46" s="362">
        <v>0</v>
      </c>
      <c r="S46" s="362">
        <v>0</v>
      </c>
      <c r="T46" s="362">
        <f>SUM(G46:N46)</f>
        <v>0</v>
      </c>
      <c r="U46" s="360">
        <f t="shared" si="4"/>
        <v>0</v>
      </c>
    </row>
    <row r="47" spans="1:21" s="399" customFormat="1" ht="12">
      <c r="A47" s="442"/>
      <c r="B47" s="361" t="s">
        <v>417</v>
      </c>
      <c r="C47" s="420"/>
      <c r="D47" s="421"/>
      <c r="E47" s="421"/>
      <c r="F47" s="362">
        <v>10970000</v>
      </c>
      <c r="G47" s="362">
        <v>0</v>
      </c>
      <c r="H47" s="362">
        <v>2509000</v>
      </c>
      <c r="I47" s="362">
        <v>2400000</v>
      </c>
      <c r="J47" s="362">
        <v>0</v>
      </c>
      <c r="K47" s="362">
        <v>0</v>
      </c>
      <c r="L47" s="362">
        <v>0</v>
      </c>
      <c r="M47" s="362">
        <v>0</v>
      </c>
      <c r="N47" s="362">
        <v>0</v>
      </c>
      <c r="O47" s="362">
        <v>0</v>
      </c>
      <c r="P47" s="362">
        <v>0</v>
      </c>
      <c r="Q47" s="362">
        <v>0</v>
      </c>
      <c r="R47" s="362">
        <v>0</v>
      </c>
      <c r="S47" s="362">
        <v>0</v>
      </c>
      <c r="T47" s="362">
        <f>SUM(G47:N47)</f>
        <v>4909000</v>
      </c>
      <c r="U47" s="360">
        <f t="shared" si="4"/>
        <v>6061000</v>
      </c>
    </row>
    <row r="48" spans="1:21" s="2" customFormat="1" ht="30" customHeight="1">
      <c r="A48" s="442"/>
      <c r="B48" s="375" t="s">
        <v>482</v>
      </c>
      <c r="C48" s="418" t="s">
        <v>420</v>
      </c>
      <c r="D48" s="419">
        <v>2010</v>
      </c>
      <c r="E48" s="419">
        <v>2014</v>
      </c>
      <c r="F48" s="363">
        <f aca="true" t="shared" si="17" ref="F48:T48">SUM(F49:F50)</f>
        <v>10865000</v>
      </c>
      <c r="G48" s="363">
        <f t="shared" si="17"/>
        <v>0</v>
      </c>
      <c r="H48" s="363">
        <f t="shared" si="17"/>
        <v>2404000</v>
      </c>
      <c r="I48" s="363">
        <f t="shared" si="17"/>
        <v>2400000</v>
      </c>
      <c r="J48" s="363">
        <f t="shared" si="17"/>
        <v>0</v>
      </c>
      <c r="K48" s="363">
        <f t="shared" si="17"/>
        <v>0</v>
      </c>
      <c r="L48" s="363">
        <f t="shared" si="17"/>
        <v>0</v>
      </c>
      <c r="M48" s="363">
        <f t="shared" si="17"/>
        <v>0</v>
      </c>
      <c r="N48" s="363">
        <f t="shared" si="17"/>
        <v>0</v>
      </c>
      <c r="O48" s="363">
        <f t="shared" si="17"/>
        <v>0</v>
      </c>
      <c r="P48" s="363">
        <f t="shared" si="17"/>
        <v>0</v>
      </c>
      <c r="Q48" s="363">
        <f t="shared" si="17"/>
        <v>0</v>
      </c>
      <c r="R48" s="363">
        <f t="shared" si="17"/>
        <v>0</v>
      </c>
      <c r="S48" s="363">
        <f t="shared" si="17"/>
        <v>0</v>
      </c>
      <c r="T48" s="363">
        <f t="shared" si="17"/>
        <v>4804000</v>
      </c>
      <c r="U48" s="10">
        <f t="shared" si="4"/>
        <v>6061000</v>
      </c>
    </row>
    <row r="49" spans="1:21" s="4" customFormat="1" ht="12">
      <c r="A49" s="442"/>
      <c r="B49" s="364" t="s">
        <v>416</v>
      </c>
      <c r="C49" s="418"/>
      <c r="D49" s="419"/>
      <c r="E49" s="419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f>SUM(G49:N49)</f>
        <v>0</v>
      </c>
      <c r="U49" s="10">
        <f t="shared" si="4"/>
        <v>0</v>
      </c>
    </row>
    <row r="50" spans="1:21" s="4" customFormat="1" ht="12">
      <c r="A50" s="442"/>
      <c r="B50" s="364" t="s">
        <v>417</v>
      </c>
      <c r="C50" s="418"/>
      <c r="D50" s="419"/>
      <c r="E50" s="419"/>
      <c r="F50" s="14">
        <v>10865000</v>
      </c>
      <c r="G50" s="14">
        <v>0</v>
      </c>
      <c r="H50" s="14">
        <v>2404000</v>
      </c>
      <c r="I50" s="14">
        <v>2400000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f>SUM(G50:N50)</f>
        <v>4804000</v>
      </c>
      <c r="U50" s="10">
        <f t="shared" si="4"/>
        <v>6061000</v>
      </c>
    </row>
    <row r="51" spans="1:21" s="404" customFormat="1" ht="15" customHeight="1">
      <c r="A51" s="442">
        <v>8</v>
      </c>
      <c r="B51" s="358"/>
      <c r="C51" s="420" t="s">
        <v>420</v>
      </c>
      <c r="D51" s="421"/>
      <c r="E51" s="421"/>
      <c r="F51" s="359">
        <f aca="true" t="shared" si="18" ref="F51:T51">SUM(F52:F53)</f>
        <v>0</v>
      </c>
      <c r="G51" s="359">
        <f t="shared" si="18"/>
        <v>0</v>
      </c>
      <c r="H51" s="359">
        <f t="shared" si="18"/>
        <v>0</v>
      </c>
      <c r="I51" s="359">
        <f t="shared" si="18"/>
        <v>0</v>
      </c>
      <c r="J51" s="359">
        <f t="shared" si="18"/>
        <v>0</v>
      </c>
      <c r="K51" s="359">
        <f t="shared" si="18"/>
        <v>0</v>
      </c>
      <c r="L51" s="359">
        <f t="shared" si="18"/>
        <v>0</v>
      </c>
      <c r="M51" s="359">
        <f t="shared" si="18"/>
        <v>0</v>
      </c>
      <c r="N51" s="359">
        <f t="shared" si="18"/>
        <v>0</v>
      </c>
      <c r="O51" s="359">
        <f t="shared" si="18"/>
        <v>0</v>
      </c>
      <c r="P51" s="359">
        <f t="shared" si="18"/>
        <v>0</v>
      </c>
      <c r="Q51" s="359">
        <f t="shared" si="18"/>
        <v>0</v>
      </c>
      <c r="R51" s="359">
        <f t="shared" si="18"/>
        <v>0</v>
      </c>
      <c r="S51" s="359">
        <f t="shared" si="18"/>
        <v>0</v>
      </c>
      <c r="T51" s="359">
        <f t="shared" si="18"/>
        <v>0</v>
      </c>
      <c r="U51" s="360">
        <f t="shared" si="4"/>
        <v>0</v>
      </c>
    </row>
    <row r="52" spans="1:21" s="399" customFormat="1" ht="12">
      <c r="A52" s="442"/>
      <c r="B52" s="361" t="s">
        <v>416</v>
      </c>
      <c r="C52" s="420"/>
      <c r="D52" s="421"/>
      <c r="E52" s="421"/>
      <c r="F52" s="362">
        <v>0</v>
      </c>
      <c r="G52" s="362">
        <v>0</v>
      </c>
      <c r="H52" s="362">
        <v>0</v>
      </c>
      <c r="I52" s="362">
        <v>0</v>
      </c>
      <c r="J52" s="362">
        <v>0</v>
      </c>
      <c r="K52" s="362">
        <v>0</v>
      </c>
      <c r="L52" s="362">
        <v>0</v>
      </c>
      <c r="M52" s="362">
        <v>0</v>
      </c>
      <c r="N52" s="362">
        <v>0</v>
      </c>
      <c r="O52" s="362">
        <v>0</v>
      </c>
      <c r="P52" s="362">
        <v>0</v>
      </c>
      <c r="Q52" s="362">
        <v>0</v>
      </c>
      <c r="R52" s="362">
        <v>0</v>
      </c>
      <c r="S52" s="362">
        <v>0</v>
      </c>
      <c r="T52" s="362">
        <f>SUM(G52:N52)</f>
        <v>0</v>
      </c>
      <c r="U52" s="360">
        <f t="shared" si="4"/>
        <v>0</v>
      </c>
    </row>
    <row r="53" spans="1:21" s="399" customFormat="1" ht="12">
      <c r="A53" s="442"/>
      <c r="B53" s="361" t="s">
        <v>417</v>
      </c>
      <c r="C53" s="420"/>
      <c r="D53" s="421"/>
      <c r="E53" s="421"/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62">
        <v>0</v>
      </c>
      <c r="Q53" s="362">
        <v>0</v>
      </c>
      <c r="R53" s="362">
        <v>0</v>
      </c>
      <c r="S53" s="362">
        <v>0</v>
      </c>
      <c r="T53" s="362">
        <f>SUM(G53:N53)</f>
        <v>0</v>
      </c>
      <c r="U53" s="360">
        <f t="shared" si="4"/>
        <v>0</v>
      </c>
    </row>
    <row r="54" spans="1:21" s="405" customFormat="1" ht="38.25" customHeight="1">
      <c r="A54" s="442"/>
      <c r="B54" s="376" t="s">
        <v>281</v>
      </c>
      <c r="C54" s="437" t="s">
        <v>420</v>
      </c>
      <c r="D54" s="438">
        <v>2013</v>
      </c>
      <c r="E54" s="438">
        <v>2014</v>
      </c>
      <c r="F54" s="357">
        <f aca="true" t="shared" si="19" ref="F54:T54">SUM(F55:F56)</f>
        <v>1702281</v>
      </c>
      <c r="G54" s="357">
        <f t="shared" si="19"/>
        <v>0</v>
      </c>
      <c r="H54" s="357">
        <f t="shared" si="19"/>
        <v>499000</v>
      </c>
      <c r="I54" s="357">
        <f t="shared" si="19"/>
        <v>1203281</v>
      </c>
      <c r="J54" s="357">
        <f t="shared" si="19"/>
        <v>0</v>
      </c>
      <c r="K54" s="357">
        <f t="shared" si="19"/>
        <v>0</v>
      </c>
      <c r="L54" s="357">
        <f t="shared" si="19"/>
        <v>0</v>
      </c>
      <c r="M54" s="357">
        <f t="shared" si="19"/>
        <v>0</v>
      </c>
      <c r="N54" s="357">
        <f t="shared" si="19"/>
        <v>0</v>
      </c>
      <c r="O54" s="357">
        <f t="shared" si="19"/>
        <v>0</v>
      </c>
      <c r="P54" s="357">
        <f t="shared" si="19"/>
        <v>0</v>
      </c>
      <c r="Q54" s="357">
        <f t="shared" si="19"/>
        <v>0</v>
      </c>
      <c r="R54" s="357">
        <f t="shared" si="19"/>
        <v>0</v>
      </c>
      <c r="S54" s="357">
        <f t="shared" si="19"/>
        <v>0</v>
      </c>
      <c r="T54" s="357">
        <f t="shared" si="19"/>
        <v>1702281</v>
      </c>
      <c r="U54" s="18">
        <f t="shared" si="4"/>
        <v>0</v>
      </c>
    </row>
    <row r="55" spans="1:21" s="5" customFormat="1" ht="12">
      <c r="A55" s="442"/>
      <c r="B55" s="19" t="s">
        <v>416</v>
      </c>
      <c r="C55" s="437"/>
      <c r="D55" s="438"/>
      <c r="E55" s="438"/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>SUM(G55:N55)</f>
        <v>0</v>
      </c>
      <c r="U55" s="18">
        <f t="shared" si="4"/>
        <v>0</v>
      </c>
    </row>
    <row r="56" spans="1:21" s="5" customFormat="1" ht="12">
      <c r="A56" s="442"/>
      <c r="B56" s="19" t="s">
        <v>417</v>
      </c>
      <c r="C56" s="437"/>
      <c r="D56" s="438"/>
      <c r="E56" s="438"/>
      <c r="F56" s="20">
        <v>1702281</v>
      </c>
      <c r="G56" s="20">
        <v>0</v>
      </c>
      <c r="H56" s="20">
        <v>499000</v>
      </c>
      <c r="I56" s="20">
        <v>1203281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>SUM(G56:N56)</f>
        <v>1702281</v>
      </c>
      <c r="U56" s="18">
        <f t="shared" si="4"/>
        <v>0</v>
      </c>
    </row>
    <row r="57" spans="1:21" s="404" customFormat="1" ht="12">
      <c r="A57" s="442">
        <v>9</v>
      </c>
      <c r="B57" s="358"/>
      <c r="C57" s="420" t="s">
        <v>420</v>
      </c>
      <c r="D57" s="421"/>
      <c r="E57" s="421"/>
      <c r="F57" s="359">
        <f aca="true" t="shared" si="20" ref="F57:T57">SUM(F58:F59)</f>
        <v>0</v>
      </c>
      <c r="G57" s="359">
        <f t="shared" si="20"/>
        <v>0</v>
      </c>
      <c r="H57" s="359">
        <f t="shared" si="20"/>
        <v>0</v>
      </c>
      <c r="I57" s="359">
        <f t="shared" si="20"/>
        <v>0</v>
      </c>
      <c r="J57" s="359">
        <f t="shared" si="20"/>
        <v>0</v>
      </c>
      <c r="K57" s="359">
        <f t="shared" si="20"/>
        <v>0</v>
      </c>
      <c r="L57" s="359">
        <f t="shared" si="20"/>
        <v>0</v>
      </c>
      <c r="M57" s="359">
        <f t="shared" si="20"/>
        <v>0</v>
      </c>
      <c r="N57" s="359">
        <f t="shared" si="20"/>
        <v>0</v>
      </c>
      <c r="O57" s="359">
        <f t="shared" si="20"/>
        <v>0</v>
      </c>
      <c r="P57" s="359">
        <f t="shared" si="20"/>
        <v>0</v>
      </c>
      <c r="Q57" s="359">
        <f t="shared" si="20"/>
        <v>0</v>
      </c>
      <c r="R57" s="359">
        <f t="shared" si="20"/>
        <v>0</v>
      </c>
      <c r="S57" s="359">
        <f t="shared" si="20"/>
        <v>0</v>
      </c>
      <c r="T57" s="359">
        <f t="shared" si="20"/>
        <v>0</v>
      </c>
      <c r="U57" s="360">
        <f t="shared" si="4"/>
        <v>0</v>
      </c>
    </row>
    <row r="58" spans="1:21" s="399" customFormat="1" ht="12">
      <c r="A58" s="442"/>
      <c r="B58" s="361" t="s">
        <v>416</v>
      </c>
      <c r="C58" s="420"/>
      <c r="D58" s="421"/>
      <c r="E58" s="421"/>
      <c r="F58" s="362">
        <v>0</v>
      </c>
      <c r="G58" s="362">
        <v>0</v>
      </c>
      <c r="H58" s="362">
        <v>0</v>
      </c>
      <c r="I58" s="362">
        <v>0</v>
      </c>
      <c r="J58" s="362">
        <v>0</v>
      </c>
      <c r="K58" s="362">
        <v>0</v>
      </c>
      <c r="L58" s="362">
        <v>0</v>
      </c>
      <c r="M58" s="362">
        <v>0</v>
      </c>
      <c r="N58" s="362">
        <v>0</v>
      </c>
      <c r="O58" s="362">
        <v>0</v>
      </c>
      <c r="P58" s="362">
        <v>0</v>
      </c>
      <c r="Q58" s="362">
        <v>0</v>
      </c>
      <c r="R58" s="362">
        <v>0</v>
      </c>
      <c r="S58" s="362">
        <v>0</v>
      </c>
      <c r="T58" s="362">
        <f>SUM(G58:N58)</f>
        <v>0</v>
      </c>
      <c r="U58" s="360">
        <f t="shared" si="4"/>
        <v>0</v>
      </c>
    </row>
    <row r="59" spans="1:21" s="399" customFormat="1" ht="12">
      <c r="A59" s="442"/>
      <c r="B59" s="361" t="s">
        <v>417</v>
      </c>
      <c r="C59" s="420"/>
      <c r="D59" s="421"/>
      <c r="E59" s="421"/>
      <c r="F59" s="362">
        <v>0</v>
      </c>
      <c r="G59" s="362">
        <v>0</v>
      </c>
      <c r="H59" s="362">
        <v>0</v>
      </c>
      <c r="I59" s="362">
        <v>0</v>
      </c>
      <c r="J59" s="362">
        <v>0</v>
      </c>
      <c r="K59" s="362">
        <v>0</v>
      </c>
      <c r="L59" s="362">
        <v>0</v>
      </c>
      <c r="M59" s="362">
        <v>0</v>
      </c>
      <c r="N59" s="362">
        <v>0</v>
      </c>
      <c r="O59" s="362">
        <v>0</v>
      </c>
      <c r="P59" s="362">
        <v>0</v>
      </c>
      <c r="Q59" s="362">
        <v>0</v>
      </c>
      <c r="R59" s="362">
        <v>0</v>
      </c>
      <c r="S59" s="362">
        <v>0</v>
      </c>
      <c r="T59" s="362">
        <f>SUM(G59:N59)</f>
        <v>0</v>
      </c>
      <c r="U59" s="360">
        <f t="shared" si="4"/>
        <v>0</v>
      </c>
    </row>
    <row r="60" spans="1:21" s="2" customFormat="1" ht="26.25" customHeight="1">
      <c r="A60" s="442"/>
      <c r="B60" s="16" t="s">
        <v>274</v>
      </c>
      <c r="C60" s="418" t="s">
        <v>420</v>
      </c>
      <c r="D60" s="419">
        <v>2013</v>
      </c>
      <c r="E60" s="419">
        <v>2014</v>
      </c>
      <c r="F60" s="363">
        <f aca="true" t="shared" si="21" ref="F60:T60">SUM(F61:F62)</f>
        <v>54000</v>
      </c>
      <c r="G60" s="363">
        <f t="shared" si="21"/>
        <v>0</v>
      </c>
      <c r="H60" s="363">
        <f t="shared" si="21"/>
        <v>31500</v>
      </c>
      <c r="I60" s="363">
        <f t="shared" si="21"/>
        <v>22500</v>
      </c>
      <c r="J60" s="363">
        <f t="shared" si="21"/>
        <v>0</v>
      </c>
      <c r="K60" s="363">
        <f t="shared" si="21"/>
        <v>0</v>
      </c>
      <c r="L60" s="363">
        <f t="shared" si="21"/>
        <v>0</v>
      </c>
      <c r="M60" s="363">
        <f t="shared" si="21"/>
        <v>0</v>
      </c>
      <c r="N60" s="363">
        <f t="shared" si="21"/>
        <v>0</v>
      </c>
      <c r="O60" s="363">
        <f t="shared" si="21"/>
        <v>0</v>
      </c>
      <c r="P60" s="363">
        <f t="shared" si="21"/>
        <v>0</v>
      </c>
      <c r="Q60" s="363">
        <f t="shared" si="21"/>
        <v>0</v>
      </c>
      <c r="R60" s="363">
        <f t="shared" si="21"/>
        <v>0</v>
      </c>
      <c r="S60" s="363">
        <f t="shared" si="21"/>
        <v>0</v>
      </c>
      <c r="T60" s="363">
        <f t="shared" si="21"/>
        <v>54000</v>
      </c>
      <c r="U60" s="10">
        <f t="shared" si="4"/>
        <v>0</v>
      </c>
    </row>
    <row r="61" spans="1:21" s="4" customFormat="1" ht="12">
      <c r="A61" s="442"/>
      <c r="B61" s="364" t="s">
        <v>416</v>
      </c>
      <c r="C61" s="418"/>
      <c r="D61" s="419"/>
      <c r="E61" s="419"/>
      <c r="F61" s="14">
        <v>54000</v>
      </c>
      <c r="G61" s="14">
        <v>0</v>
      </c>
      <c r="H61" s="14">
        <v>31500</v>
      </c>
      <c r="I61" s="14">
        <v>22500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f>SUM(G61:N61)</f>
        <v>54000</v>
      </c>
      <c r="U61" s="10">
        <f t="shared" si="4"/>
        <v>0</v>
      </c>
    </row>
    <row r="62" spans="1:21" s="4" customFormat="1" ht="12">
      <c r="A62" s="442"/>
      <c r="B62" s="364" t="s">
        <v>417</v>
      </c>
      <c r="C62" s="418"/>
      <c r="D62" s="419"/>
      <c r="E62" s="419"/>
      <c r="F62" s="14">
        <v>0</v>
      </c>
      <c r="G62" s="14"/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f>SUM(G62:N62)</f>
        <v>0</v>
      </c>
      <c r="U62" s="10">
        <f t="shared" si="4"/>
        <v>0</v>
      </c>
    </row>
    <row r="63" spans="1:21" s="404" customFormat="1" ht="25.5" customHeight="1">
      <c r="A63" s="428">
        <v>10</v>
      </c>
      <c r="B63" s="358" t="s">
        <v>302</v>
      </c>
      <c r="C63" s="420" t="s">
        <v>420</v>
      </c>
      <c r="D63" s="421">
        <v>2013</v>
      </c>
      <c r="E63" s="421">
        <v>2014</v>
      </c>
      <c r="F63" s="359">
        <f aca="true" t="shared" si="22" ref="F63:T63">SUM(F64:F65)</f>
        <v>51000</v>
      </c>
      <c r="G63" s="359">
        <f t="shared" si="22"/>
        <v>0</v>
      </c>
      <c r="H63" s="359">
        <f t="shared" si="22"/>
        <v>24000</v>
      </c>
      <c r="I63" s="359">
        <f t="shared" si="22"/>
        <v>27000</v>
      </c>
      <c r="J63" s="359">
        <f t="shared" si="22"/>
        <v>0</v>
      </c>
      <c r="K63" s="359">
        <f t="shared" si="22"/>
        <v>0</v>
      </c>
      <c r="L63" s="359">
        <f t="shared" si="22"/>
        <v>0</v>
      </c>
      <c r="M63" s="359">
        <f t="shared" si="22"/>
        <v>0</v>
      </c>
      <c r="N63" s="359">
        <f t="shared" si="22"/>
        <v>0</v>
      </c>
      <c r="O63" s="359">
        <f t="shared" si="22"/>
        <v>0</v>
      </c>
      <c r="P63" s="359">
        <f t="shared" si="22"/>
        <v>0</v>
      </c>
      <c r="Q63" s="359">
        <f t="shared" si="22"/>
        <v>0</v>
      </c>
      <c r="R63" s="359">
        <f t="shared" si="22"/>
        <v>0</v>
      </c>
      <c r="S63" s="359">
        <f t="shared" si="22"/>
        <v>0</v>
      </c>
      <c r="T63" s="359">
        <f t="shared" si="22"/>
        <v>51000</v>
      </c>
      <c r="U63" s="360">
        <f t="shared" si="4"/>
        <v>0</v>
      </c>
    </row>
    <row r="64" spans="1:21" s="399" customFormat="1" ht="12">
      <c r="A64" s="429"/>
      <c r="B64" s="361" t="s">
        <v>416</v>
      </c>
      <c r="C64" s="420"/>
      <c r="D64" s="421"/>
      <c r="E64" s="421"/>
      <c r="F64" s="362">
        <v>51000</v>
      </c>
      <c r="G64" s="362">
        <v>0</v>
      </c>
      <c r="H64" s="362">
        <v>24000</v>
      </c>
      <c r="I64" s="362">
        <v>27000</v>
      </c>
      <c r="J64" s="362">
        <v>0</v>
      </c>
      <c r="K64" s="362">
        <v>0</v>
      </c>
      <c r="L64" s="362">
        <v>0</v>
      </c>
      <c r="M64" s="362">
        <v>0</v>
      </c>
      <c r="N64" s="362">
        <v>0</v>
      </c>
      <c r="O64" s="362">
        <v>0</v>
      </c>
      <c r="P64" s="362">
        <v>0</v>
      </c>
      <c r="Q64" s="362">
        <v>0</v>
      </c>
      <c r="R64" s="362">
        <v>0</v>
      </c>
      <c r="S64" s="362">
        <v>0</v>
      </c>
      <c r="T64" s="362">
        <f>SUM(G64:N64)</f>
        <v>51000</v>
      </c>
      <c r="U64" s="360">
        <f t="shared" si="4"/>
        <v>0</v>
      </c>
    </row>
    <row r="65" spans="1:21" s="399" customFormat="1" ht="12">
      <c r="A65" s="429"/>
      <c r="B65" s="361" t="s">
        <v>417</v>
      </c>
      <c r="C65" s="420"/>
      <c r="D65" s="421"/>
      <c r="E65" s="421"/>
      <c r="F65" s="362">
        <v>0</v>
      </c>
      <c r="G65" s="362"/>
      <c r="H65" s="362">
        <v>0</v>
      </c>
      <c r="I65" s="362">
        <v>0</v>
      </c>
      <c r="J65" s="362">
        <v>0</v>
      </c>
      <c r="K65" s="362">
        <v>0</v>
      </c>
      <c r="L65" s="362">
        <v>0</v>
      </c>
      <c r="M65" s="362">
        <v>0</v>
      </c>
      <c r="N65" s="362">
        <v>0</v>
      </c>
      <c r="O65" s="362">
        <v>0</v>
      </c>
      <c r="P65" s="362">
        <v>0</v>
      </c>
      <c r="Q65" s="362">
        <v>0</v>
      </c>
      <c r="R65" s="362">
        <v>0</v>
      </c>
      <c r="S65" s="362">
        <v>0</v>
      </c>
      <c r="T65" s="362">
        <f>SUM(G65:N65)</f>
        <v>0</v>
      </c>
      <c r="U65" s="360">
        <f t="shared" si="4"/>
        <v>0</v>
      </c>
    </row>
    <row r="66" spans="1:21" s="2" customFormat="1" ht="24.75" customHeight="1">
      <c r="A66" s="429"/>
      <c r="B66" s="375" t="s">
        <v>302</v>
      </c>
      <c r="C66" s="418" t="s">
        <v>420</v>
      </c>
      <c r="D66" s="419">
        <v>2013</v>
      </c>
      <c r="E66" s="419">
        <v>2014</v>
      </c>
      <c r="F66" s="363">
        <f aca="true" t="shared" si="23" ref="F66:T66">SUM(F67:F68)</f>
        <v>47000</v>
      </c>
      <c r="G66" s="363">
        <f t="shared" si="23"/>
        <v>0</v>
      </c>
      <c r="H66" s="363">
        <f t="shared" si="23"/>
        <v>20000</v>
      </c>
      <c r="I66" s="363">
        <f t="shared" si="23"/>
        <v>27000</v>
      </c>
      <c r="J66" s="363">
        <f t="shared" si="23"/>
        <v>0</v>
      </c>
      <c r="K66" s="363">
        <f t="shared" si="23"/>
        <v>0</v>
      </c>
      <c r="L66" s="363">
        <f t="shared" si="23"/>
        <v>0</v>
      </c>
      <c r="M66" s="363">
        <f t="shared" si="23"/>
        <v>0</v>
      </c>
      <c r="N66" s="363">
        <f t="shared" si="23"/>
        <v>0</v>
      </c>
      <c r="O66" s="363">
        <f t="shared" si="23"/>
        <v>0</v>
      </c>
      <c r="P66" s="363">
        <f t="shared" si="23"/>
        <v>0</v>
      </c>
      <c r="Q66" s="363">
        <f t="shared" si="23"/>
        <v>0</v>
      </c>
      <c r="R66" s="363">
        <f t="shared" si="23"/>
        <v>0</v>
      </c>
      <c r="S66" s="363">
        <f t="shared" si="23"/>
        <v>0</v>
      </c>
      <c r="T66" s="363">
        <f t="shared" si="23"/>
        <v>47000</v>
      </c>
      <c r="U66" s="10">
        <f t="shared" si="4"/>
        <v>0</v>
      </c>
    </row>
    <row r="67" spans="1:21" s="4" customFormat="1" ht="12">
      <c r="A67" s="429"/>
      <c r="B67" s="364" t="s">
        <v>416</v>
      </c>
      <c r="C67" s="418"/>
      <c r="D67" s="419"/>
      <c r="E67" s="419"/>
      <c r="F67" s="14">
        <v>47000</v>
      </c>
      <c r="G67" s="14">
        <v>0</v>
      </c>
      <c r="H67" s="14">
        <v>20000</v>
      </c>
      <c r="I67" s="14">
        <v>27000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f>SUM(G67:N67)</f>
        <v>47000</v>
      </c>
      <c r="U67" s="10">
        <f t="shared" si="4"/>
        <v>0</v>
      </c>
    </row>
    <row r="68" spans="1:21" s="4" customFormat="1" ht="12">
      <c r="A68" s="430"/>
      <c r="B68" s="364" t="s">
        <v>417</v>
      </c>
      <c r="C68" s="418"/>
      <c r="D68" s="419"/>
      <c r="E68" s="419"/>
      <c r="F68" s="14">
        <v>0</v>
      </c>
      <c r="G68" s="14"/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f>SUM(G68:N68)</f>
        <v>0</v>
      </c>
      <c r="U68" s="10">
        <f t="shared" si="4"/>
        <v>0</v>
      </c>
    </row>
    <row r="69" spans="1:21" s="403" customFormat="1" ht="21.75" customHeight="1">
      <c r="A69" s="428">
        <v>11</v>
      </c>
      <c r="B69" s="365" t="s">
        <v>1</v>
      </c>
      <c r="C69" s="434" t="s">
        <v>420</v>
      </c>
      <c r="D69" s="422">
        <v>2013</v>
      </c>
      <c r="E69" s="422">
        <v>2016</v>
      </c>
      <c r="F69" s="366">
        <f aca="true" t="shared" si="24" ref="F69:T69">SUM(F70:F71)</f>
        <v>37800000</v>
      </c>
      <c r="G69" s="366">
        <f t="shared" si="24"/>
        <v>0</v>
      </c>
      <c r="H69" s="366">
        <f t="shared" si="24"/>
        <v>6300000</v>
      </c>
      <c r="I69" s="366">
        <f t="shared" si="24"/>
        <v>12600000</v>
      </c>
      <c r="J69" s="366">
        <f t="shared" si="24"/>
        <v>12600000</v>
      </c>
      <c r="K69" s="366">
        <f t="shared" si="24"/>
        <v>6300000</v>
      </c>
      <c r="L69" s="366">
        <f t="shared" si="24"/>
        <v>0</v>
      </c>
      <c r="M69" s="366">
        <f t="shared" si="24"/>
        <v>0</v>
      </c>
      <c r="N69" s="366">
        <f t="shared" si="24"/>
        <v>0</v>
      </c>
      <c r="O69" s="366">
        <f t="shared" si="24"/>
        <v>0</v>
      </c>
      <c r="P69" s="366">
        <f t="shared" si="24"/>
        <v>0</v>
      </c>
      <c r="Q69" s="366">
        <f t="shared" si="24"/>
        <v>0</v>
      </c>
      <c r="R69" s="366">
        <f t="shared" si="24"/>
        <v>0</v>
      </c>
      <c r="S69" s="366">
        <f t="shared" si="24"/>
        <v>0</v>
      </c>
      <c r="T69" s="366">
        <f t="shared" si="24"/>
        <v>37800000</v>
      </c>
      <c r="U69" s="367">
        <f t="shared" si="4"/>
        <v>0</v>
      </c>
    </row>
    <row r="70" spans="1:21" s="402" customFormat="1" ht="12">
      <c r="A70" s="429"/>
      <c r="B70" s="368" t="s">
        <v>416</v>
      </c>
      <c r="C70" s="434"/>
      <c r="D70" s="422"/>
      <c r="E70" s="422"/>
      <c r="F70" s="369">
        <v>37800000</v>
      </c>
      <c r="G70" s="369">
        <v>0</v>
      </c>
      <c r="H70" s="369">
        <v>6300000</v>
      </c>
      <c r="I70" s="369">
        <v>12600000</v>
      </c>
      <c r="J70" s="369">
        <v>12600000</v>
      </c>
      <c r="K70" s="369">
        <v>6300000</v>
      </c>
      <c r="L70" s="369">
        <v>0</v>
      </c>
      <c r="M70" s="369">
        <v>0</v>
      </c>
      <c r="N70" s="369">
        <v>0</v>
      </c>
      <c r="O70" s="369">
        <v>0</v>
      </c>
      <c r="P70" s="369">
        <v>0</v>
      </c>
      <c r="Q70" s="369">
        <v>0</v>
      </c>
      <c r="R70" s="369">
        <v>0</v>
      </c>
      <c r="S70" s="369">
        <v>0</v>
      </c>
      <c r="T70" s="369">
        <f>SUM(G70:N70)</f>
        <v>37800000</v>
      </c>
      <c r="U70" s="367">
        <f t="shared" si="4"/>
        <v>0</v>
      </c>
    </row>
    <row r="71" spans="1:21" s="402" customFormat="1" ht="12">
      <c r="A71" s="429"/>
      <c r="B71" s="368" t="s">
        <v>417</v>
      </c>
      <c r="C71" s="434"/>
      <c r="D71" s="422"/>
      <c r="E71" s="422"/>
      <c r="F71" s="369">
        <v>0</v>
      </c>
      <c r="G71" s="369"/>
      <c r="H71" s="369">
        <v>0</v>
      </c>
      <c r="I71" s="369">
        <v>0</v>
      </c>
      <c r="J71" s="369">
        <v>0</v>
      </c>
      <c r="K71" s="369">
        <v>0</v>
      </c>
      <c r="L71" s="369">
        <v>0</v>
      </c>
      <c r="M71" s="369">
        <v>0</v>
      </c>
      <c r="N71" s="369">
        <v>0</v>
      </c>
      <c r="O71" s="369">
        <v>0</v>
      </c>
      <c r="P71" s="369">
        <v>0</v>
      </c>
      <c r="Q71" s="369">
        <v>0</v>
      </c>
      <c r="R71" s="369">
        <v>0</v>
      </c>
      <c r="S71" s="369">
        <v>0</v>
      </c>
      <c r="T71" s="369">
        <f>SUM(G71:N71)</f>
        <v>0</v>
      </c>
      <c r="U71" s="367">
        <f t="shared" si="4"/>
        <v>0</v>
      </c>
    </row>
    <row r="72" spans="1:21" s="401" customFormat="1" ht="22.5" customHeight="1">
      <c r="A72" s="429"/>
      <c r="B72" s="370" t="s">
        <v>1</v>
      </c>
      <c r="C72" s="435" t="s">
        <v>420</v>
      </c>
      <c r="D72" s="436">
        <v>2013</v>
      </c>
      <c r="E72" s="436">
        <v>2014</v>
      </c>
      <c r="F72" s="371">
        <f aca="true" t="shared" si="25" ref="F72:T72">SUM(F73:F74)</f>
        <v>11080800</v>
      </c>
      <c r="G72" s="371">
        <f t="shared" si="25"/>
        <v>0</v>
      </c>
      <c r="H72" s="371">
        <f t="shared" si="25"/>
        <v>3693600</v>
      </c>
      <c r="I72" s="371">
        <f t="shared" si="25"/>
        <v>7387200</v>
      </c>
      <c r="J72" s="371">
        <f t="shared" si="25"/>
        <v>0</v>
      </c>
      <c r="K72" s="371">
        <f t="shared" si="25"/>
        <v>0</v>
      </c>
      <c r="L72" s="371">
        <f t="shared" si="25"/>
        <v>0</v>
      </c>
      <c r="M72" s="371">
        <f t="shared" si="25"/>
        <v>0</v>
      </c>
      <c r="N72" s="371">
        <f t="shared" si="25"/>
        <v>0</v>
      </c>
      <c r="O72" s="371">
        <f t="shared" si="25"/>
        <v>0</v>
      </c>
      <c r="P72" s="371">
        <f t="shared" si="25"/>
        <v>0</v>
      </c>
      <c r="Q72" s="371">
        <f t="shared" si="25"/>
        <v>0</v>
      </c>
      <c r="R72" s="371">
        <f t="shared" si="25"/>
        <v>0</v>
      </c>
      <c r="S72" s="371">
        <f t="shared" si="25"/>
        <v>0</v>
      </c>
      <c r="T72" s="371">
        <f t="shared" si="25"/>
        <v>11080800</v>
      </c>
      <c r="U72" s="372">
        <f t="shared" si="4"/>
        <v>0</v>
      </c>
    </row>
    <row r="73" spans="1:21" s="400" customFormat="1" ht="12">
      <c r="A73" s="429"/>
      <c r="B73" s="373" t="s">
        <v>416</v>
      </c>
      <c r="C73" s="435"/>
      <c r="D73" s="436"/>
      <c r="E73" s="436"/>
      <c r="F73" s="374">
        <v>11080800</v>
      </c>
      <c r="G73" s="374">
        <v>0</v>
      </c>
      <c r="H73" s="374">
        <v>3693600</v>
      </c>
      <c r="I73" s="374">
        <v>7387200</v>
      </c>
      <c r="J73" s="374">
        <v>0</v>
      </c>
      <c r="K73" s="374">
        <v>0</v>
      </c>
      <c r="L73" s="374">
        <v>0</v>
      </c>
      <c r="M73" s="374">
        <v>0</v>
      </c>
      <c r="N73" s="374">
        <v>0</v>
      </c>
      <c r="O73" s="374">
        <v>0</v>
      </c>
      <c r="P73" s="374">
        <v>0</v>
      </c>
      <c r="Q73" s="374">
        <v>0</v>
      </c>
      <c r="R73" s="374">
        <v>0</v>
      </c>
      <c r="S73" s="374">
        <v>0</v>
      </c>
      <c r="T73" s="374">
        <f>SUM(G73:N73)</f>
        <v>11080800</v>
      </c>
      <c r="U73" s="372">
        <f aca="true" t="shared" si="26" ref="U73:U136">F73-T73</f>
        <v>0</v>
      </c>
    </row>
    <row r="74" spans="1:21" s="400" customFormat="1" ht="12">
      <c r="A74" s="430"/>
      <c r="B74" s="373" t="s">
        <v>417</v>
      </c>
      <c r="C74" s="435"/>
      <c r="D74" s="436"/>
      <c r="E74" s="436"/>
      <c r="F74" s="374">
        <v>0</v>
      </c>
      <c r="G74" s="374"/>
      <c r="H74" s="374">
        <v>0</v>
      </c>
      <c r="I74" s="374">
        <v>0</v>
      </c>
      <c r="J74" s="374">
        <v>0</v>
      </c>
      <c r="K74" s="374">
        <v>0</v>
      </c>
      <c r="L74" s="374">
        <v>0</v>
      </c>
      <c r="M74" s="374">
        <v>0</v>
      </c>
      <c r="N74" s="374">
        <v>0</v>
      </c>
      <c r="O74" s="374">
        <v>0</v>
      </c>
      <c r="P74" s="374">
        <v>0</v>
      </c>
      <c r="Q74" s="374">
        <v>0</v>
      </c>
      <c r="R74" s="374">
        <v>0</v>
      </c>
      <c r="S74" s="374">
        <v>0</v>
      </c>
      <c r="T74" s="374">
        <f>SUM(G74:N74)</f>
        <v>0</v>
      </c>
      <c r="U74" s="372">
        <f t="shared" si="26"/>
        <v>0</v>
      </c>
    </row>
    <row r="75" spans="1:21" s="403" customFormat="1" ht="12">
      <c r="A75" s="428">
        <v>12</v>
      </c>
      <c r="B75" s="365"/>
      <c r="C75" s="434" t="s">
        <v>420</v>
      </c>
      <c r="D75" s="422"/>
      <c r="E75" s="422"/>
      <c r="F75" s="366">
        <f aca="true" t="shared" si="27" ref="F75:T75">SUM(F76:F77)</f>
        <v>0</v>
      </c>
      <c r="G75" s="366">
        <f t="shared" si="27"/>
        <v>0</v>
      </c>
      <c r="H75" s="366">
        <f t="shared" si="27"/>
        <v>0</v>
      </c>
      <c r="I75" s="366">
        <f t="shared" si="27"/>
        <v>0</v>
      </c>
      <c r="J75" s="366">
        <f t="shared" si="27"/>
        <v>0</v>
      </c>
      <c r="K75" s="366">
        <f t="shared" si="27"/>
        <v>0</v>
      </c>
      <c r="L75" s="366">
        <f t="shared" si="27"/>
        <v>0</v>
      </c>
      <c r="M75" s="366">
        <f t="shared" si="27"/>
        <v>0</v>
      </c>
      <c r="N75" s="366">
        <f t="shared" si="27"/>
        <v>0</v>
      </c>
      <c r="O75" s="366">
        <f t="shared" si="27"/>
        <v>0</v>
      </c>
      <c r="P75" s="366">
        <f t="shared" si="27"/>
        <v>0</v>
      </c>
      <c r="Q75" s="366">
        <f t="shared" si="27"/>
        <v>0</v>
      </c>
      <c r="R75" s="366">
        <f t="shared" si="27"/>
        <v>0</v>
      </c>
      <c r="S75" s="366">
        <f t="shared" si="27"/>
        <v>0</v>
      </c>
      <c r="T75" s="366">
        <f t="shared" si="27"/>
        <v>0</v>
      </c>
      <c r="U75" s="367">
        <f t="shared" si="26"/>
        <v>0</v>
      </c>
    </row>
    <row r="76" spans="1:21" s="402" customFormat="1" ht="12">
      <c r="A76" s="429"/>
      <c r="B76" s="368" t="s">
        <v>416</v>
      </c>
      <c r="C76" s="434"/>
      <c r="D76" s="422"/>
      <c r="E76" s="422"/>
      <c r="F76" s="369">
        <v>0</v>
      </c>
      <c r="G76" s="369">
        <v>0</v>
      </c>
      <c r="H76" s="369">
        <v>0</v>
      </c>
      <c r="I76" s="369">
        <v>0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</v>
      </c>
      <c r="P76" s="369">
        <v>0</v>
      </c>
      <c r="Q76" s="369">
        <v>0</v>
      </c>
      <c r="R76" s="369">
        <v>0</v>
      </c>
      <c r="S76" s="369">
        <v>0</v>
      </c>
      <c r="T76" s="369">
        <f>SUM(G76:N76)</f>
        <v>0</v>
      </c>
      <c r="U76" s="367">
        <f t="shared" si="26"/>
        <v>0</v>
      </c>
    </row>
    <row r="77" spans="1:21" s="402" customFormat="1" ht="12">
      <c r="A77" s="429"/>
      <c r="B77" s="368" t="s">
        <v>417</v>
      </c>
      <c r="C77" s="434"/>
      <c r="D77" s="422"/>
      <c r="E77" s="422"/>
      <c r="F77" s="369">
        <v>0</v>
      </c>
      <c r="G77" s="369">
        <v>0</v>
      </c>
      <c r="H77" s="369">
        <v>0</v>
      </c>
      <c r="I77" s="369">
        <v>0</v>
      </c>
      <c r="J77" s="369">
        <v>0</v>
      </c>
      <c r="K77" s="369">
        <v>0</v>
      </c>
      <c r="L77" s="369">
        <v>0</v>
      </c>
      <c r="M77" s="369">
        <v>0</v>
      </c>
      <c r="N77" s="369">
        <v>0</v>
      </c>
      <c r="O77" s="369">
        <v>0</v>
      </c>
      <c r="P77" s="369">
        <v>0</v>
      </c>
      <c r="Q77" s="369">
        <v>0</v>
      </c>
      <c r="R77" s="369">
        <v>0</v>
      </c>
      <c r="S77" s="369">
        <v>0</v>
      </c>
      <c r="T77" s="369">
        <f>SUM(G77:N77)</f>
        <v>0</v>
      </c>
      <c r="U77" s="367">
        <f t="shared" si="26"/>
        <v>0</v>
      </c>
    </row>
    <row r="78" spans="1:21" s="401" customFormat="1" ht="12">
      <c r="A78" s="429"/>
      <c r="B78" s="377" t="s">
        <v>319</v>
      </c>
      <c r="C78" s="435" t="s">
        <v>420</v>
      </c>
      <c r="D78" s="436">
        <v>2013</v>
      </c>
      <c r="E78" s="436">
        <v>2014</v>
      </c>
      <c r="F78" s="371">
        <f aca="true" t="shared" si="28" ref="F78:T78">SUM(F79:F80)</f>
        <v>62500</v>
      </c>
      <c r="G78" s="371">
        <f t="shared" si="28"/>
        <v>0</v>
      </c>
      <c r="H78" s="371">
        <f t="shared" si="28"/>
        <v>31250</v>
      </c>
      <c r="I78" s="371">
        <f t="shared" si="28"/>
        <v>31250</v>
      </c>
      <c r="J78" s="371">
        <f t="shared" si="28"/>
        <v>0</v>
      </c>
      <c r="K78" s="371">
        <f t="shared" si="28"/>
        <v>0</v>
      </c>
      <c r="L78" s="371">
        <f t="shared" si="28"/>
        <v>0</v>
      </c>
      <c r="M78" s="371">
        <f t="shared" si="28"/>
        <v>0</v>
      </c>
      <c r="N78" s="371">
        <f t="shared" si="28"/>
        <v>0</v>
      </c>
      <c r="O78" s="371">
        <f t="shared" si="28"/>
        <v>0</v>
      </c>
      <c r="P78" s="371">
        <f t="shared" si="28"/>
        <v>0</v>
      </c>
      <c r="Q78" s="371">
        <f t="shared" si="28"/>
        <v>0</v>
      </c>
      <c r="R78" s="371">
        <f t="shared" si="28"/>
        <v>0</v>
      </c>
      <c r="S78" s="371">
        <f t="shared" si="28"/>
        <v>0</v>
      </c>
      <c r="T78" s="371">
        <f t="shared" si="28"/>
        <v>62500</v>
      </c>
      <c r="U78" s="372">
        <f t="shared" si="26"/>
        <v>0</v>
      </c>
    </row>
    <row r="79" spans="1:21" s="400" customFormat="1" ht="12">
      <c r="A79" s="429"/>
      <c r="B79" s="373" t="s">
        <v>416</v>
      </c>
      <c r="C79" s="435"/>
      <c r="D79" s="436"/>
      <c r="E79" s="436"/>
      <c r="F79" s="374">
        <v>62500</v>
      </c>
      <c r="G79" s="374">
        <v>0</v>
      </c>
      <c r="H79" s="374">
        <v>31250</v>
      </c>
      <c r="I79" s="374">
        <v>31250</v>
      </c>
      <c r="J79" s="374">
        <v>0</v>
      </c>
      <c r="K79" s="374">
        <v>0</v>
      </c>
      <c r="L79" s="374">
        <v>0</v>
      </c>
      <c r="M79" s="374">
        <v>0</v>
      </c>
      <c r="N79" s="374">
        <v>0</v>
      </c>
      <c r="O79" s="374">
        <v>0</v>
      </c>
      <c r="P79" s="374">
        <v>0</v>
      </c>
      <c r="Q79" s="374">
        <v>0</v>
      </c>
      <c r="R79" s="374">
        <v>0</v>
      </c>
      <c r="S79" s="374">
        <v>0</v>
      </c>
      <c r="T79" s="374">
        <f>SUM(G79:N79)</f>
        <v>62500</v>
      </c>
      <c r="U79" s="372">
        <f t="shared" si="26"/>
        <v>0</v>
      </c>
    </row>
    <row r="80" spans="1:21" s="400" customFormat="1" ht="12">
      <c r="A80" s="430"/>
      <c r="B80" s="373" t="s">
        <v>417</v>
      </c>
      <c r="C80" s="435"/>
      <c r="D80" s="436"/>
      <c r="E80" s="436"/>
      <c r="F80" s="374">
        <v>0</v>
      </c>
      <c r="G80" s="374"/>
      <c r="H80" s="374">
        <v>0</v>
      </c>
      <c r="I80" s="374">
        <v>0</v>
      </c>
      <c r="J80" s="374">
        <v>0</v>
      </c>
      <c r="K80" s="374">
        <v>0</v>
      </c>
      <c r="L80" s="374">
        <v>0</v>
      </c>
      <c r="M80" s="374">
        <v>0</v>
      </c>
      <c r="N80" s="374">
        <v>0</v>
      </c>
      <c r="O80" s="374">
        <v>0</v>
      </c>
      <c r="P80" s="374">
        <v>0</v>
      </c>
      <c r="Q80" s="374">
        <v>0</v>
      </c>
      <c r="R80" s="374">
        <v>0</v>
      </c>
      <c r="S80" s="374">
        <v>0</v>
      </c>
      <c r="T80" s="374">
        <f>SUM(G80:N80)</f>
        <v>0</v>
      </c>
      <c r="U80" s="372">
        <f t="shared" si="26"/>
        <v>0</v>
      </c>
    </row>
    <row r="81" spans="1:21" s="404" customFormat="1" ht="13.5" customHeight="1">
      <c r="A81" s="428">
        <v>13</v>
      </c>
      <c r="B81" s="358"/>
      <c r="C81" s="420" t="s">
        <v>420</v>
      </c>
      <c r="D81" s="421"/>
      <c r="E81" s="421"/>
      <c r="F81" s="359">
        <f aca="true" t="shared" si="29" ref="F81:T81">SUM(F82:F83)</f>
        <v>0</v>
      </c>
      <c r="G81" s="359">
        <f t="shared" si="29"/>
        <v>0</v>
      </c>
      <c r="H81" s="359">
        <f t="shared" si="29"/>
        <v>0</v>
      </c>
      <c r="I81" s="359">
        <f t="shared" si="29"/>
        <v>0</v>
      </c>
      <c r="J81" s="359">
        <f t="shared" si="29"/>
        <v>0</v>
      </c>
      <c r="K81" s="359">
        <f t="shared" si="29"/>
        <v>0</v>
      </c>
      <c r="L81" s="359">
        <f t="shared" si="29"/>
        <v>0</v>
      </c>
      <c r="M81" s="359">
        <f t="shared" si="29"/>
        <v>0</v>
      </c>
      <c r="N81" s="359">
        <f t="shared" si="29"/>
        <v>0</v>
      </c>
      <c r="O81" s="359">
        <f t="shared" si="29"/>
        <v>0</v>
      </c>
      <c r="P81" s="359">
        <f t="shared" si="29"/>
        <v>0</v>
      </c>
      <c r="Q81" s="359">
        <f t="shared" si="29"/>
        <v>0</v>
      </c>
      <c r="R81" s="359">
        <f t="shared" si="29"/>
        <v>0</v>
      </c>
      <c r="S81" s="359">
        <f t="shared" si="29"/>
        <v>0</v>
      </c>
      <c r="T81" s="359">
        <f t="shared" si="29"/>
        <v>0</v>
      </c>
      <c r="U81" s="360">
        <f t="shared" si="26"/>
        <v>0</v>
      </c>
    </row>
    <row r="82" spans="1:21" s="399" customFormat="1" ht="12">
      <c r="A82" s="429"/>
      <c r="B82" s="361" t="s">
        <v>416</v>
      </c>
      <c r="C82" s="420"/>
      <c r="D82" s="421"/>
      <c r="E82" s="421"/>
      <c r="F82" s="362">
        <v>0</v>
      </c>
      <c r="G82" s="362">
        <v>0</v>
      </c>
      <c r="H82" s="362">
        <v>0</v>
      </c>
      <c r="I82" s="362">
        <v>0</v>
      </c>
      <c r="J82" s="362">
        <v>0</v>
      </c>
      <c r="K82" s="362">
        <v>0</v>
      </c>
      <c r="L82" s="362">
        <v>0</v>
      </c>
      <c r="M82" s="362">
        <v>0</v>
      </c>
      <c r="N82" s="362">
        <v>0</v>
      </c>
      <c r="O82" s="362">
        <v>0</v>
      </c>
      <c r="P82" s="362">
        <v>0</v>
      </c>
      <c r="Q82" s="362">
        <v>0</v>
      </c>
      <c r="R82" s="362">
        <v>0</v>
      </c>
      <c r="S82" s="362">
        <v>0</v>
      </c>
      <c r="T82" s="362">
        <f>SUM(G82:N82)</f>
        <v>0</v>
      </c>
      <c r="U82" s="360">
        <f t="shared" si="26"/>
        <v>0</v>
      </c>
    </row>
    <row r="83" spans="1:21" s="399" customFormat="1" ht="12">
      <c r="A83" s="429"/>
      <c r="B83" s="361" t="s">
        <v>417</v>
      </c>
      <c r="C83" s="420"/>
      <c r="D83" s="421"/>
      <c r="E83" s="421"/>
      <c r="F83" s="362">
        <v>0</v>
      </c>
      <c r="G83" s="362"/>
      <c r="H83" s="362">
        <v>0</v>
      </c>
      <c r="I83" s="362">
        <v>0</v>
      </c>
      <c r="J83" s="362">
        <v>0</v>
      </c>
      <c r="K83" s="362">
        <v>0</v>
      </c>
      <c r="L83" s="362">
        <v>0</v>
      </c>
      <c r="M83" s="362">
        <v>0</v>
      </c>
      <c r="N83" s="362">
        <v>0</v>
      </c>
      <c r="O83" s="362">
        <v>0</v>
      </c>
      <c r="P83" s="362">
        <v>0</v>
      </c>
      <c r="Q83" s="362">
        <v>0</v>
      </c>
      <c r="R83" s="362">
        <v>0</v>
      </c>
      <c r="S83" s="362">
        <v>0</v>
      </c>
      <c r="T83" s="362">
        <f>SUM(G83:N83)</f>
        <v>0</v>
      </c>
      <c r="U83" s="360">
        <f t="shared" si="26"/>
        <v>0</v>
      </c>
    </row>
    <row r="84" spans="1:21" s="2" customFormat="1" ht="36" customHeight="1">
      <c r="A84" s="429"/>
      <c r="B84" s="16" t="s">
        <v>280</v>
      </c>
      <c r="C84" s="418" t="s">
        <v>420</v>
      </c>
      <c r="D84" s="419">
        <v>2013</v>
      </c>
      <c r="E84" s="419">
        <v>2014</v>
      </c>
      <c r="F84" s="363">
        <f aca="true" t="shared" si="30" ref="F84:T84">SUM(F85:F86)</f>
        <v>5510000</v>
      </c>
      <c r="G84" s="363">
        <f t="shared" si="30"/>
        <v>0</v>
      </c>
      <c r="H84" s="363">
        <f t="shared" si="30"/>
        <v>73000</v>
      </c>
      <c r="I84" s="363">
        <f t="shared" si="30"/>
        <v>5437000</v>
      </c>
      <c r="J84" s="363">
        <f t="shared" si="30"/>
        <v>0</v>
      </c>
      <c r="K84" s="363">
        <f t="shared" si="30"/>
        <v>0</v>
      </c>
      <c r="L84" s="363">
        <f t="shared" si="30"/>
        <v>0</v>
      </c>
      <c r="M84" s="363">
        <f t="shared" si="30"/>
        <v>0</v>
      </c>
      <c r="N84" s="363">
        <f t="shared" si="30"/>
        <v>0</v>
      </c>
      <c r="O84" s="363">
        <f t="shared" si="30"/>
        <v>0</v>
      </c>
      <c r="P84" s="363">
        <f t="shared" si="30"/>
        <v>0</v>
      </c>
      <c r="Q84" s="363">
        <f t="shared" si="30"/>
        <v>0</v>
      </c>
      <c r="R84" s="363">
        <f t="shared" si="30"/>
        <v>0</v>
      </c>
      <c r="S84" s="363">
        <f t="shared" si="30"/>
        <v>0</v>
      </c>
      <c r="T84" s="363">
        <f t="shared" si="30"/>
        <v>5510000</v>
      </c>
      <c r="U84" s="10">
        <f t="shared" si="26"/>
        <v>0</v>
      </c>
    </row>
    <row r="85" spans="1:21" s="4" customFormat="1" ht="12">
      <c r="A85" s="429"/>
      <c r="B85" s="364" t="s">
        <v>416</v>
      </c>
      <c r="C85" s="418"/>
      <c r="D85" s="419"/>
      <c r="E85" s="419"/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f>SUM(G85:N85)</f>
        <v>0</v>
      </c>
      <c r="U85" s="10">
        <f t="shared" si="26"/>
        <v>0</v>
      </c>
    </row>
    <row r="86" spans="1:21" s="4" customFormat="1" ht="12">
      <c r="A86" s="430"/>
      <c r="B86" s="364" t="s">
        <v>417</v>
      </c>
      <c r="C86" s="418"/>
      <c r="D86" s="419"/>
      <c r="E86" s="419"/>
      <c r="F86" s="14">
        <v>5510000</v>
      </c>
      <c r="G86" s="14"/>
      <c r="H86" s="14">
        <v>73000</v>
      </c>
      <c r="I86" s="14">
        <v>5437000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f>SUM(G86:N86)</f>
        <v>5510000</v>
      </c>
      <c r="U86" s="10">
        <f t="shared" si="26"/>
        <v>0</v>
      </c>
    </row>
    <row r="87" spans="1:21" s="404" customFormat="1" ht="27" customHeight="1">
      <c r="A87" s="428">
        <v>14</v>
      </c>
      <c r="B87" s="358"/>
      <c r="C87" s="420" t="s">
        <v>420</v>
      </c>
      <c r="D87" s="421"/>
      <c r="E87" s="421"/>
      <c r="F87" s="359">
        <f aca="true" t="shared" si="31" ref="F87:T87">SUM(F88:F89)</f>
        <v>0</v>
      </c>
      <c r="G87" s="359">
        <f t="shared" si="31"/>
        <v>0</v>
      </c>
      <c r="H87" s="359">
        <f t="shared" si="31"/>
        <v>0</v>
      </c>
      <c r="I87" s="359">
        <f t="shared" si="31"/>
        <v>0</v>
      </c>
      <c r="J87" s="359">
        <f t="shared" si="31"/>
        <v>0</v>
      </c>
      <c r="K87" s="359">
        <f t="shared" si="31"/>
        <v>0</v>
      </c>
      <c r="L87" s="359">
        <f t="shared" si="31"/>
        <v>0</v>
      </c>
      <c r="M87" s="359">
        <f t="shared" si="31"/>
        <v>0</v>
      </c>
      <c r="N87" s="359">
        <f t="shared" si="31"/>
        <v>0</v>
      </c>
      <c r="O87" s="359">
        <f t="shared" si="31"/>
        <v>0</v>
      </c>
      <c r="P87" s="359">
        <f t="shared" si="31"/>
        <v>0</v>
      </c>
      <c r="Q87" s="359">
        <f t="shared" si="31"/>
        <v>0</v>
      </c>
      <c r="R87" s="359">
        <f t="shared" si="31"/>
        <v>0</v>
      </c>
      <c r="S87" s="359">
        <f t="shared" si="31"/>
        <v>0</v>
      </c>
      <c r="T87" s="359">
        <f t="shared" si="31"/>
        <v>0</v>
      </c>
      <c r="U87" s="360">
        <f t="shared" si="26"/>
        <v>0</v>
      </c>
    </row>
    <row r="88" spans="1:21" s="399" customFormat="1" ht="12">
      <c r="A88" s="429"/>
      <c r="B88" s="361" t="s">
        <v>416</v>
      </c>
      <c r="C88" s="420"/>
      <c r="D88" s="421"/>
      <c r="E88" s="421"/>
      <c r="F88" s="362">
        <v>0</v>
      </c>
      <c r="G88" s="362">
        <v>0</v>
      </c>
      <c r="H88" s="362">
        <v>0</v>
      </c>
      <c r="I88" s="362">
        <v>0</v>
      </c>
      <c r="J88" s="362">
        <v>0</v>
      </c>
      <c r="K88" s="362">
        <v>0</v>
      </c>
      <c r="L88" s="362">
        <v>0</v>
      </c>
      <c r="M88" s="362">
        <v>0</v>
      </c>
      <c r="N88" s="362">
        <v>0</v>
      </c>
      <c r="O88" s="362">
        <v>0</v>
      </c>
      <c r="P88" s="362">
        <v>0</v>
      </c>
      <c r="Q88" s="362">
        <v>0</v>
      </c>
      <c r="R88" s="362">
        <v>0</v>
      </c>
      <c r="S88" s="362">
        <v>0</v>
      </c>
      <c r="T88" s="362">
        <f>SUM(G88:N88)</f>
        <v>0</v>
      </c>
      <c r="U88" s="360">
        <f t="shared" si="26"/>
        <v>0</v>
      </c>
    </row>
    <row r="89" spans="1:21" s="399" customFormat="1" ht="12">
      <c r="A89" s="429"/>
      <c r="B89" s="361" t="s">
        <v>417</v>
      </c>
      <c r="C89" s="420"/>
      <c r="D89" s="421"/>
      <c r="E89" s="421"/>
      <c r="F89" s="362">
        <v>0</v>
      </c>
      <c r="G89" s="362"/>
      <c r="H89" s="362">
        <v>0</v>
      </c>
      <c r="I89" s="362">
        <v>0</v>
      </c>
      <c r="J89" s="362">
        <v>0</v>
      </c>
      <c r="K89" s="362">
        <v>0</v>
      </c>
      <c r="L89" s="362">
        <v>0</v>
      </c>
      <c r="M89" s="362">
        <v>0</v>
      </c>
      <c r="N89" s="362">
        <v>0</v>
      </c>
      <c r="O89" s="362">
        <v>0</v>
      </c>
      <c r="P89" s="362">
        <v>0</v>
      </c>
      <c r="Q89" s="362">
        <v>0</v>
      </c>
      <c r="R89" s="362">
        <v>0</v>
      </c>
      <c r="S89" s="362">
        <v>0</v>
      </c>
      <c r="T89" s="362">
        <f>SUM(G89:N89)</f>
        <v>0</v>
      </c>
      <c r="U89" s="360">
        <f t="shared" si="26"/>
        <v>0</v>
      </c>
    </row>
    <row r="90" spans="1:21" s="2" customFormat="1" ht="28.5" customHeight="1">
      <c r="A90" s="429"/>
      <c r="B90" s="16" t="s">
        <v>282</v>
      </c>
      <c r="C90" s="418" t="s">
        <v>420</v>
      </c>
      <c r="D90" s="419">
        <v>2012</v>
      </c>
      <c r="E90" s="419">
        <v>2014</v>
      </c>
      <c r="F90" s="363">
        <f aca="true" t="shared" si="32" ref="F90:T90">SUM(F91:F92)</f>
        <v>2512000</v>
      </c>
      <c r="G90" s="363">
        <f t="shared" si="32"/>
        <v>0</v>
      </c>
      <c r="H90" s="363">
        <f t="shared" si="32"/>
        <v>1700000</v>
      </c>
      <c r="I90" s="363">
        <f t="shared" si="32"/>
        <v>800000</v>
      </c>
      <c r="J90" s="363">
        <f t="shared" si="32"/>
        <v>0</v>
      </c>
      <c r="K90" s="363">
        <f t="shared" si="32"/>
        <v>0</v>
      </c>
      <c r="L90" s="363">
        <f t="shared" si="32"/>
        <v>0</v>
      </c>
      <c r="M90" s="363">
        <f t="shared" si="32"/>
        <v>0</v>
      </c>
      <c r="N90" s="363">
        <f t="shared" si="32"/>
        <v>0</v>
      </c>
      <c r="O90" s="363">
        <f t="shared" si="32"/>
        <v>0</v>
      </c>
      <c r="P90" s="363">
        <f t="shared" si="32"/>
        <v>0</v>
      </c>
      <c r="Q90" s="363">
        <f t="shared" si="32"/>
        <v>0</v>
      </c>
      <c r="R90" s="363">
        <f t="shared" si="32"/>
        <v>0</v>
      </c>
      <c r="S90" s="363">
        <f t="shared" si="32"/>
        <v>0</v>
      </c>
      <c r="T90" s="363">
        <f t="shared" si="32"/>
        <v>2500000</v>
      </c>
      <c r="U90" s="10">
        <f t="shared" si="26"/>
        <v>12000</v>
      </c>
    </row>
    <row r="91" spans="1:21" s="4" customFormat="1" ht="12">
      <c r="A91" s="429"/>
      <c r="B91" s="364" t="s">
        <v>416</v>
      </c>
      <c r="C91" s="418"/>
      <c r="D91" s="419"/>
      <c r="E91" s="419"/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f>SUM(G91:N91)</f>
        <v>0</v>
      </c>
      <c r="U91" s="10">
        <f t="shared" si="26"/>
        <v>0</v>
      </c>
    </row>
    <row r="92" spans="1:21" s="4" customFormat="1" ht="12">
      <c r="A92" s="430"/>
      <c r="B92" s="364" t="s">
        <v>417</v>
      </c>
      <c r="C92" s="418"/>
      <c r="D92" s="419"/>
      <c r="E92" s="419"/>
      <c r="F92" s="14">
        <v>2512000</v>
      </c>
      <c r="G92" s="14"/>
      <c r="H92" s="14">
        <v>1700000</v>
      </c>
      <c r="I92" s="14">
        <v>800000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f>SUM(G92:N92)</f>
        <v>2500000</v>
      </c>
      <c r="U92" s="10">
        <f t="shared" si="26"/>
        <v>12000</v>
      </c>
    </row>
    <row r="93" spans="1:21" s="403" customFormat="1" ht="20.25" customHeight="1">
      <c r="A93" s="428">
        <v>15</v>
      </c>
      <c r="B93" s="365"/>
      <c r="C93" s="434" t="s">
        <v>420</v>
      </c>
      <c r="D93" s="422"/>
      <c r="E93" s="422"/>
      <c r="F93" s="366">
        <f aca="true" t="shared" si="33" ref="F93:T93">SUM(F94:F95)</f>
        <v>0</v>
      </c>
      <c r="G93" s="366">
        <f t="shared" si="33"/>
        <v>0</v>
      </c>
      <c r="H93" s="366">
        <f t="shared" si="33"/>
        <v>0</v>
      </c>
      <c r="I93" s="366">
        <f t="shared" si="33"/>
        <v>0</v>
      </c>
      <c r="J93" s="366">
        <f t="shared" si="33"/>
        <v>0</v>
      </c>
      <c r="K93" s="366">
        <f t="shared" si="33"/>
        <v>0</v>
      </c>
      <c r="L93" s="366">
        <f t="shared" si="33"/>
        <v>0</v>
      </c>
      <c r="M93" s="366">
        <f t="shared" si="33"/>
        <v>0</v>
      </c>
      <c r="N93" s="366">
        <f t="shared" si="33"/>
        <v>0</v>
      </c>
      <c r="O93" s="366">
        <f t="shared" si="33"/>
        <v>0</v>
      </c>
      <c r="P93" s="366">
        <f t="shared" si="33"/>
        <v>0</v>
      </c>
      <c r="Q93" s="366">
        <f t="shared" si="33"/>
        <v>0</v>
      </c>
      <c r="R93" s="366">
        <f t="shared" si="33"/>
        <v>0</v>
      </c>
      <c r="S93" s="366">
        <f t="shared" si="33"/>
        <v>0</v>
      </c>
      <c r="T93" s="366">
        <f t="shared" si="33"/>
        <v>0</v>
      </c>
      <c r="U93" s="367">
        <f t="shared" si="26"/>
        <v>0</v>
      </c>
    </row>
    <row r="94" spans="1:21" s="402" customFormat="1" ht="12">
      <c r="A94" s="429"/>
      <c r="B94" s="368" t="s">
        <v>416</v>
      </c>
      <c r="C94" s="434"/>
      <c r="D94" s="422"/>
      <c r="E94" s="422"/>
      <c r="F94" s="369">
        <v>0</v>
      </c>
      <c r="G94" s="369">
        <v>0</v>
      </c>
      <c r="H94" s="369">
        <v>0</v>
      </c>
      <c r="I94" s="369">
        <v>0</v>
      </c>
      <c r="J94" s="369">
        <v>0</v>
      </c>
      <c r="K94" s="369">
        <v>0</v>
      </c>
      <c r="L94" s="369">
        <v>0</v>
      </c>
      <c r="M94" s="369">
        <v>0</v>
      </c>
      <c r="N94" s="369">
        <v>0</v>
      </c>
      <c r="O94" s="369">
        <v>0</v>
      </c>
      <c r="P94" s="369">
        <v>0</v>
      </c>
      <c r="Q94" s="369">
        <v>0</v>
      </c>
      <c r="R94" s="369">
        <v>0</v>
      </c>
      <c r="S94" s="369">
        <v>0</v>
      </c>
      <c r="T94" s="369">
        <f>SUM(G94:N94)</f>
        <v>0</v>
      </c>
      <c r="U94" s="367">
        <f t="shared" si="26"/>
        <v>0</v>
      </c>
    </row>
    <row r="95" spans="1:21" s="402" customFormat="1" ht="12">
      <c r="A95" s="429"/>
      <c r="B95" s="368" t="s">
        <v>417</v>
      </c>
      <c r="C95" s="434"/>
      <c r="D95" s="422"/>
      <c r="E95" s="422"/>
      <c r="F95" s="369">
        <v>0</v>
      </c>
      <c r="G95" s="369"/>
      <c r="H95" s="369">
        <v>0</v>
      </c>
      <c r="I95" s="369">
        <v>0</v>
      </c>
      <c r="J95" s="369">
        <v>0</v>
      </c>
      <c r="K95" s="369">
        <v>0</v>
      </c>
      <c r="L95" s="369">
        <v>0</v>
      </c>
      <c r="M95" s="369">
        <v>0</v>
      </c>
      <c r="N95" s="369">
        <v>0</v>
      </c>
      <c r="O95" s="369">
        <v>0</v>
      </c>
      <c r="P95" s="369">
        <v>0</v>
      </c>
      <c r="Q95" s="369">
        <v>0</v>
      </c>
      <c r="R95" s="369">
        <v>0</v>
      </c>
      <c r="S95" s="369">
        <v>0</v>
      </c>
      <c r="T95" s="369">
        <f>SUM(G95:N95)</f>
        <v>0</v>
      </c>
      <c r="U95" s="367">
        <f t="shared" si="26"/>
        <v>0</v>
      </c>
    </row>
    <row r="96" spans="1:21" s="401" customFormat="1" ht="29.25" customHeight="1">
      <c r="A96" s="429"/>
      <c r="B96" s="16" t="s">
        <v>283</v>
      </c>
      <c r="C96" s="435" t="s">
        <v>420</v>
      </c>
      <c r="D96" s="436">
        <v>2011</v>
      </c>
      <c r="E96" s="436">
        <v>2018</v>
      </c>
      <c r="F96" s="371">
        <f aca="true" t="shared" si="34" ref="F96:T96">SUM(F97:F98)</f>
        <v>20188000</v>
      </c>
      <c r="G96" s="371">
        <f t="shared" si="34"/>
        <v>0</v>
      </c>
      <c r="H96" s="371">
        <f t="shared" si="34"/>
        <v>0</v>
      </c>
      <c r="I96" s="371">
        <f t="shared" si="34"/>
        <v>16000</v>
      </c>
      <c r="J96" s="371">
        <f t="shared" si="34"/>
        <v>3020000</v>
      </c>
      <c r="K96" s="371">
        <f t="shared" si="34"/>
        <v>4900000</v>
      </c>
      <c r="L96" s="371">
        <f t="shared" si="34"/>
        <v>4800000</v>
      </c>
      <c r="M96" s="371">
        <f t="shared" si="34"/>
        <v>4800000</v>
      </c>
      <c r="N96" s="371">
        <f t="shared" si="34"/>
        <v>0</v>
      </c>
      <c r="O96" s="371">
        <f t="shared" si="34"/>
        <v>0</v>
      </c>
      <c r="P96" s="371">
        <f t="shared" si="34"/>
        <v>0</v>
      </c>
      <c r="Q96" s="371">
        <f t="shared" si="34"/>
        <v>0</v>
      </c>
      <c r="R96" s="371">
        <f t="shared" si="34"/>
        <v>0</v>
      </c>
      <c r="S96" s="371">
        <f t="shared" si="34"/>
        <v>0</v>
      </c>
      <c r="T96" s="371">
        <f t="shared" si="34"/>
        <v>17536000</v>
      </c>
      <c r="U96" s="372">
        <f t="shared" si="26"/>
        <v>2652000</v>
      </c>
    </row>
    <row r="97" spans="1:21" s="400" customFormat="1" ht="12">
      <c r="A97" s="429"/>
      <c r="B97" s="373" t="s">
        <v>416</v>
      </c>
      <c r="C97" s="435"/>
      <c r="D97" s="436"/>
      <c r="E97" s="436"/>
      <c r="F97" s="374">
        <v>0</v>
      </c>
      <c r="G97" s="374">
        <v>0</v>
      </c>
      <c r="H97" s="374">
        <v>0</v>
      </c>
      <c r="I97" s="374">
        <v>0</v>
      </c>
      <c r="J97" s="374">
        <v>0</v>
      </c>
      <c r="K97" s="374">
        <v>0</v>
      </c>
      <c r="L97" s="374">
        <v>0</v>
      </c>
      <c r="M97" s="374">
        <v>0</v>
      </c>
      <c r="N97" s="374">
        <v>0</v>
      </c>
      <c r="O97" s="374">
        <v>0</v>
      </c>
      <c r="P97" s="374">
        <v>0</v>
      </c>
      <c r="Q97" s="374">
        <v>0</v>
      </c>
      <c r="R97" s="374">
        <v>0</v>
      </c>
      <c r="S97" s="374">
        <v>0</v>
      </c>
      <c r="T97" s="374">
        <f>SUM(G97:N97)</f>
        <v>0</v>
      </c>
      <c r="U97" s="372">
        <f t="shared" si="26"/>
        <v>0</v>
      </c>
    </row>
    <row r="98" spans="1:21" s="400" customFormat="1" ht="12">
      <c r="A98" s="430"/>
      <c r="B98" s="373" t="s">
        <v>417</v>
      </c>
      <c r="C98" s="435"/>
      <c r="D98" s="436"/>
      <c r="E98" s="436"/>
      <c r="F98" s="374">
        <v>20188000</v>
      </c>
      <c r="G98" s="374"/>
      <c r="H98" s="374">
        <v>0</v>
      </c>
      <c r="I98" s="374">
        <v>16000</v>
      </c>
      <c r="J98" s="374">
        <v>3020000</v>
      </c>
      <c r="K98" s="374">
        <v>4900000</v>
      </c>
      <c r="L98" s="374">
        <v>4800000</v>
      </c>
      <c r="M98" s="374">
        <v>4800000</v>
      </c>
      <c r="N98" s="374">
        <v>0</v>
      </c>
      <c r="O98" s="374">
        <v>0</v>
      </c>
      <c r="P98" s="374">
        <v>0</v>
      </c>
      <c r="Q98" s="374">
        <v>0</v>
      </c>
      <c r="R98" s="374">
        <v>0</v>
      </c>
      <c r="S98" s="374">
        <v>0</v>
      </c>
      <c r="T98" s="374">
        <f>SUM(G98:N98)</f>
        <v>17536000</v>
      </c>
      <c r="U98" s="372">
        <f t="shared" si="26"/>
        <v>2652000</v>
      </c>
    </row>
    <row r="99" spans="1:21" s="404" customFormat="1" ht="12" customHeight="1" hidden="1">
      <c r="A99" s="439" t="s">
        <v>320</v>
      </c>
      <c r="B99" s="358" t="s">
        <v>321</v>
      </c>
      <c r="C99" s="420" t="s">
        <v>420</v>
      </c>
      <c r="D99" s="421">
        <v>2008</v>
      </c>
      <c r="E99" s="421">
        <v>2015</v>
      </c>
      <c r="F99" s="359">
        <f aca="true" t="shared" si="35" ref="F99:T99">SUM(F100:F101)</f>
        <v>7209000</v>
      </c>
      <c r="G99" s="359">
        <f t="shared" si="35"/>
        <v>0</v>
      </c>
      <c r="H99" s="359">
        <f t="shared" si="35"/>
        <v>370000</v>
      </c>
      <c r="I99" s="359">
        <f t="shared" si="35"/>
        <v>362000</v>
      </c>
      <c r="J99" s="359">
        <f t="shared" si="35"/>
        <v>329000</v>
      </c>
      <c r="K99" s="359">
        <f t="shared" si="35"/>
        <v>0</v>
      </c>
      <c r="L99" s="359">
        <f t="shared" si="35"/>
        <v>0</v>
      </c>
      <c r="M99" s="359">
        <f t="shared" si="35"/>
        <v>0</v>
      </c>
      <c r="N99" s="359">
        <f t="shared" si="35"/>
        <v>0</v>
      </c>
      <c r="O99" s="359">
        <f t="shared" si="35"/>
        <v>0</v>
      </c>
      <c r="P99" s="359">
        <f t="shared" si="35"/>
        <v>0</v>
      </c>
      <c r="Q99" s="359">
        <f t="shared" si="35"/>
        <v>0</v>
      </c>
      <c r="R99" s="359">
        <f t="shared" si="35"/>
        <v>0</v>
      </c>
      <c r="S99" s="359">
        <f t="shared" si="35"/>
        <v>0</v>
      </c>
      <c r="T99" s="359">
        <f t="shared" si="35"/>
        <v>1061000</v>
      </c>
      <c r="U99" s="360">
        <f t="shared" si="26"/>
        <v>6148000</v>
      </c>
    </row>
    <row r="100" spans="1:21" s="399" customFormat="1" ht="12" hidden="1">
      <c r="A100" s="440"/>
      <c r="B100" s="361" t="s">
        <v>416</v>
      </c>
      <c r="C100" s="420"/>
      <c r="D100" s="421"/>
      <c r="E100" s="421"/>
      <c r="F100" s="362">
        <v>0</v>
      </c>
      <c r="G100" s="362">
        <v>0</v>
      </c>
      <c r="H100" s="362">
        <v>0</v>
      </c>
      <c r="I100" s="362">
        <v>0</v>
      </c>
      <c r="J100" s="362">
        <v>0</v>
      </c>
      <c r="K100" s="362">
        <v>0</v>
      </c>
      <c r="L100" s="362">
        <v>0</v>
      </c>
      <c r="M100" s="362">
        <v>0</v>
      </c>
      <c r="N100" s="362">
        <v>0</v>
      </c>
      <c r="O100" s="362">
        <v>0</v>
      </c>
      <c r="P100" s="362">
        <v>0</v>
      </c>
      <c r="Q100" s="362">
        <v>0</v>
      </c>
      <c r="R100" s="362">
        <v>0</v>
      </c>
      <c r="S100" s="362">
        <v>0</v>
      </c>
      <c r="T100" s="362">
        <f>SUM(G100:N100)</f>
        <v>0</v>
      </c>
      <c r="U100" s="360">
        <f t="shared" si="26"/>
        <v>0</v>
      </c>
    </row>
    <row r="101" spans="1:21" s="399" customFormat="1" ht="12" hidden="1">
      <c r="A101" s="440"/>
      <c r="B101" s="361" t="s">
        <v>417</v>
      </c>
      <c r="C101" s="420"/>
      <c r="D101" s="421"/>
      <c r="E101" s="421"/>
      <c r="F101" s="362">
        <v>7209000</v>
      </c>
      <c r="G101" s="362">
        <v>0</v>
      </c>
      <c r="H101" s="362">
        <v>370000</v>
      </c>
      <c r="I101" s="362">
        <v>362000</v>
      </c>
      <c r="J101" s="362">
        <v>329000</v>
      </c>
      <c r="K101" s="362">
        <v>0</v>
      </c>
      <c r="L101" s="362">
        <v>0</v>
      </c>
      <c r="M101" s="362">
        <v>0</v>
      </c>
      <c r="N101" s="362">
        <v>0</v>
      </c>
      <c r="O101" s="362">
        <v>0</v>
      </c>
      <c r="P101" s="362">
        <v>0</v>
      </c>
      <c r="Q101" s="362">
        <v>0</v>
      </c>
      <c r="R101" s="362">
        <v>0</v>
      </c>
      <c r="S101" s="362">
        <v>0</v>
      </c>
      <c r="T101" s="362">
        <f>SUM(G101:N101)</f>
        <v>1061000</v>
      </c>
      <c r="U101" s="360">
        <f t="shared" si="26"/>
        <v>6148000</v>
      </c>
    </row>
    <row r="102" spans="1:21" s="2" customFormat="1" ht="12" customHeight="1" hidden="1">
      <c r="A102" s="440"/>
      <c r="B102" s="16" t="s">
        <v>321</v>
      </c>
      <c r="C102" s="418" t="s">
        <v>420</v>
      </c>
      <c r="D102" s="419">
        <v>2008</v>
      </c>
      <c r="E102" s="419">
        <v>2015</v>
      </c>
      <c r="F102" s="363">
        <f aca="true" t="shared" si="36" ref="F102:T102">SUM(F103:F104)</f>
        <v>7209000</v>
      </c>
      <c r="G102" s="363">
        <f t="shared" si="36"/>
        <v>0</v>
      </c>
      <c r="H102" s="363">
        <f t="shared" si="36"/>
        <v>330000</v>
      </c>
      <c r="I102" s="363">
        <f t="shared" si="36"/>
        <v>362000</v>
      </c>
      <c r="J102" s="363">
        <f t="shared" si="36"/>
        <v>329000</v>
      </c>
      <c r="K102" s="363">
        <f t="shared" si="36"/>
        <v>0</v>
      </c>
      <c r="L102" s="363">
        <f t="shared" si="36"/>
        <v>0</v>
      </c>
      <c r="M102" s="363">
        <f t="shared" si="36"/>
        <v>0</v>
      </c>
      <c r="N102" s="363">
        <f t="shared" si="36"/>
        <v>0</v>
      </c>
      <c r="O102" s="363">
        <f t="shared" si="36"/>
        <v>0</v>
      </c>
      <c r="P102" s="363">
        <f t="shared" si="36"/>
        <v>0</v>
      </c>
      <c r="Q102" s="363">
        <f t="shared" si="36"/>
        <v>0</v>
      </c>
      <c r="R102" s="363">
        <f t="shared" si="36"/>
        <v>0</v>
      </c>
      <c r="S102" s="363">
        <f t="shared" si="36"/>
        <v>0</v>
      </c>
      <c r="T102" s="363">
        <f t="shared" si="36"/>
        <v>1021000</v>
      </c>
      <c r="U102" s="10">
        <f t="shared" si="26"/>
        <v>6188000</v>
      </c>
    </row>
    <row r="103" spans="1:21" s="4" customFormat="1" ht="12" hidden="1">
      <c r="A103" s="440"/>
      <c r="B103" s="364" t="s">
        <v>416</v>
      </c>
      <c r="C103" s="418"/>
      <c r="D103" s="419"/>
      <c r="E103" s="419"/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f>SUM(G103:N103)</f>
        <v>0</v>
      </c>
      <c r="U103" s="10">
        <f t="shared" si="26"/>
        <v>0</v>
      </c>
    </row>
    <row r="104" spans="1:21" s="4" customFormat="1" ht="12" hidden="1">
      <c r="A104" s="441"/>
      <c r="B104" s="364" t="s">
        <v>417</v>
      </c>
      <c r="C104" s="418"/>
      <c r="D104" s="419"/>
      <c r="E104" s="419"/>
      <c r="F104" s="14">
        <v>7209000</v>
      </c>
      <c r="G104" s="14"/>
      <c r="H104" s="14">
        <v>330000</v>
      </c>
      <c r="I104" s="14">
        <v>362000</v>
      </c>
      <c r="J104" s="14">
        <v>329000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f>SUM(G104:N104)</f>
        <v>1021000</v>
      </c>
      <c r="U104" s="10">
        <f t="shared" si="26"/>
        <v>6188000</v>
      </c>
    </row>
    <row r="105" spans="1:21" s="404" customFormat="1" ht="24" hidden="1">
      <c r="A105" s="439" t="s">
        <v>322</v>
      </c>
      <c r="B105" s="358" t="s">
        <v>323</v>
      </c>
      <c r="C105" s="420" t="s">
        <v>420</v>
      </c>
      <c r="D105" s="421">
        <v>2005</v>
      </c>
      <c r="E105" s="421">
        <v>2016</v>
      </c>
      <c r="F105" s="359">
        <f aca="true" t="shared" si="37" ref="F105:T105">SUM(F106:F107)</f>
        <v>4462000</v>
      </c>
      <c r="G105" s="359">
        <f t="shared" si="37"/>
        <v>0</v>
      </c>
      <c r="H105" s="359">
        <f t="shared" si="37"/>
        <v>500000</v>
      </c>
      <c r="I105" s="359">
        <f t="shared" si="37"/>
        <v>300000</v>
      </c>
      <c r="J105" s="359">
        <f t="shared" si="37"/>
        <v>400000</v>
      </c>
      <c r="K105" s="359">
        <f t="shared" si="37"/>
        <v>400000</v>
      </c>
      <c r="L105" s="359">
        <f t="shared" si="37"/>
        <v>0</v>
      </c>
      <c r="M105" s="359">
        <f t="shared" si="37"/>
        <v>0</v>
      </c>
      <c r="N105" s="359">
        <f t="shared" si="37"/>
        <v>0</v>
      </c>
      <c r="O105" s="359">
        <f t="shared" si="37"/>
        <v>0</v>
      </c>
      <c r="P105" s="359">
        <f t="shared" si="37"/>
        <v>0</v>
      </c>
      <c r="Q105" s="359">
        <f t="shared" si="37"/>
        <v>0</v>
      </c>
      <c r="R105" s="359">
        <f t="shared" si="37"/>
        <v>0</v>
      </c>
      <c r="S105" s="359">
        <f t="shared" si="37"/>
        <v>0</v>
      </c>
      <c r="T105" s="359">
        <f t="shared" si="37"/>
        <v>1600000</v>
      </c>
      <c r="U105" s="360">
        <f t="shared" si="26"/>
        <v>2862000</v>
      </c>
    </row>
    <row r="106" spans="1:21" s="399" customFormat="1" ht="12" hidden="1">
      <c r="A106" s="440"/>
      <c r="B106" s="361" t="s">
        <v>416</v>
      </c>
      <c r="C106" s="420"/>
      <c r="D106" s="421"/>
      <c r="E106" s="421"/>
      <c r="F106" s="362">
        <v>0</v>
      </c>
      <c r="G106" s="362">
        <v>0</v>
      </c>
      <c r="H106" s="362">
        <v>0</v>
      </c>
      <c r="I106" s="362">
        <v>0</v>
      </c>
      <c r="J106" s="362">
        <v>0</v>
      </c>
      <c r="K106" s="362">
        <v>0</v>
      </c>
      <c r="L106" s="362">
        <v>0</v>
      </c>
      <c r="M106" s="362">
        <v>0</v>
      </c>
      <c r="N106" s="362">
        <v>0</v>
      </c>
      <c r="O106" s="362">
        <v>0</v>
      </c>
      <c r="P106" s="362">
        <v>0</v>
      </c>
      <c r="Q106" s="362">
        <v>0</v>
      </c>
      <c r="R106" s="362">
        <v>0</v>
      </c>
      <c r="S106" s="362">
        <v>0</v>
      </c>
      <c r="T106" s="362">
        <f>SUM(G106:N106)</f>
        <v>0</v>
      </c>
      <c r="U106" s="360">
        <f t="shared" si="26"/>
        <v>0</v>
      </c>
    </row>
    <row r="107" spans="1:21" s="399" customFormat="1" ht="12" hidden="1">
      <c r="A107" s="440"/>
      <c r="B107" s="361" t="s">
        <v>417</v>
      </c>
      <c r="C107" s="420"/>
      <c r="D107" s="421"/>
      <c r="E107" s="421"/>
      <c r="F107" s="362">
        <v>4462000</v>
      </c>
      <c r="G107" s="362">
        <v>0</v>
      </c>
      <c r="H107" s="362">
        <v>500000</v>
      </c>
      <c r="I107" s="362">
        <v>300000</v>
      </c>
      <c r="J107" s="362">
        <v>400000</v>
      </c>
      <c r="K107" s="362">
        <v>400000</v>
      </c>
      <c r="L107" s="362">
        <v>0</v>
      </c>
      <c r="M107" s="362">
        <v>0</v>
      </c>
      <c r="N107" s="362">
        <v>0</v>
      </c>
      <c r="O107" s="362">
        <v>0</v>
      </c>
      <c r="P107" s="362">
        <v>0</v>
      </c>
      <c r="Q107" s="362">
        <v>0</v>
      </c>
      <c r="R107" s="362">
        <v>0</v>
      </c>
      <c r="S107" s="362">
        <v>0</v>
      </c>
      <c r="T107" s="362">
        <f>SUM(G107:N107)</f>
        <v>1600000</v>
      </c>
      <c r="U107" s="360">
        <f t="shared" si="26"/>
        <v>2862000</v>
      </c>
    </row>
    <row r="108" spans="1:21" s="2" customFormat="1" ht="24" hidden="1">
      <c r="A108" s="440"/>
      <c r="B108" s="16" t="s">
        <v>323</v>
      </c>
      <c r="C108" s="418" t="s">
        <v>420</v>
      </c>
      <c r="D108" s="419">
        <v>2005</v>
      </c>
      <c r="E108" s="419">
        <v>2016</v>
      </c>
      <c r="F108" s="363">
        <f aca="true" t="shared" si="38" ref="F108:T108">SUM(F109:F110)</f>
        <v>4462000</v>
      </c>
      <c r="G108" s="363">
        <f t="shared" si="38"/>
        <v>0</v>
      </c>
      <c r="H108" s="363">
        <f t="shared" si="38"/>
        <v>345000</v>
      </c>
      <c r="I108" s="363">
        <f t="shared" si="38"/>
        <v>300000</v>
      </c>
      <c r="J108" s="363">
        <f t="shared" si="38"/>
        <v>400000</v>
      </c>
      <c r="K108" s="363">
        <f t="shared" si="38"/>
        <v>400000</v>
      </c>
      <c r="L108" s="363">
        <f t="shared" si="38"/>
        <v>0</v>
      </c>
      <c r="M108" s="363">
        <f t="shared" si="38"/>
        <v>0</v>
      </c>
      <c r="N108" s="363">
        <f t="shared" si="38"/>
        <v>0</v>
      </c>
      <c r="O108" s="363">
        <f t="shared" si="38"/>
        <v>0</v>
      </c>
      <c r="P108" s="363">
        <f t="shared" si="38"/>
        <v>0</v>
      </c>
      <c r="Q108" s="363">
        <f t="shared" si="38"/>
        <v>0</v>
      </c>
      <c r="R108" s="363">
        <f t="shared" si="38"/>
        <v>0</v>
      </c>
      <c r="S108" s="363">
        <f t="shared" si="38"/>
        <v>0</v>
      </c>
      <c r="T108" s="363">
        <f t="shared" si="38"/>
        <v>1445000</v>
      </c>
      <c r="U108" s="10">
        <f t="shared" si="26"/>
        <v>3017000</v>
      </c>
    </row>
    <row r="109" spans="1:21" s="4" customFormat="1" ht="12" hidden="1">
      <c r="A109" s="440"/>
      <c r="B109" s="364" t="s">
        <v>416</v>
      </c>
      <c r="C109" s="418"/>
      <c r="D109" s="419"/>
      <c r="E109" s="419"/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f>SUM(G109:N109)</f>
        <v>0</v>
      </c>
      <c r="U109" s="10">
        <f t="shared" si="26"/>
        <v>0</v>
      </c>
    </row>
    <row r="110" spans="1:21" s="4" customFormat="1" ht="12" hidden="1">
      <c r="A110" s="441"/>
      <c r="B110" s="364" t="s">
        <v>417</v>
      </c>
      <c r="C110" s="418"/>
      <c r="D110" s="419"/>
      <c r="E110" s="419"/>
      <c r="F110" s="14">
        <v>4462000</v>
      </c>
      <c r="G110" s="14"/>
      <c r="H110" s="14">
        <v>345000</v>
      </c>
      <c r="I110" s="14">
        <v>300000</v>
      </c>
      <c r="J110" s="14">
        <v>400000</v>
      </c>
      <c r="K110" s="14">
        <v>400000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f>SUM(G110:N110)</f>
        <v>1445000</v>
      </c>
      <c r="U110" s="10">
        <f t="shared" si="26"/>
        <v>3017000</v>
      </c>
    </row>
    <row r="111" spans="1:21" s="404" customFormat="1" ht="36" hidden="1">
      <c r="A111" s="439" t="s">
        <v>324</v>
      </c>
      <c r="B111" s="358" t="s">
        <v>325</v>
      </c>
      <c r="C111" s="420" t="s">
        <v>420</v>
      </c>
      <c r="D111" s="421">
        <v>2012</v>
      </c>
      <c r="E111" s="421">
        <v>2013</v>
      </c>
      <c r="F111" s="359">
        <f aca="true" t="shared" si="39" ref="F111:T111">SUM(F112:F113)</f>
        <v>200000</v>
      </c>
      <c r="G111" s="359">
        <f t="shared" si="39"/>
        <v>0</v>
      </c>
      <c r="H111" s="359">
        <f t="shared" si="39"/>
        <v>170000</v>
      </c>
      <c r="I111" s="359">
        <f t="shared" si="39"/>
        <v>0</v>
      </c>
      <c r="J111" s="359">
        <f t="shared" si="39"/>
        <v>0</v>
      </c>
      <c r="K111" s="359">
        <f t="shared" si="39"/>
        <v>0</v>
      </c>
      <c r="L111" s="359">
        <f t="shared" si="39"/>
        <v>0</v>
      </c>
      <c r="M111" s="359">
        <f t="shared" si="39"/>
        <v>0</v>
      </c>
      <c r="N111" s="359">
        <f t="shared" si="39"/>
        <v>0</v>
      </c>
      <c r="O111" s="359">
        <f t="shared" si="39"/>
        <v>0</v>
      </c>
      <c r="P111" s="359">
        <f t="shared" si="39"/>
        <v>0</v>
      </c>
      <c r="Q111" s="359">
        <f t="shared" si="39"/>
        <v>0</v>
      </c>
      <c r="R111" s="359">
        <f t="shared" si="39"/>
        <v>0</v>
      </c>
      <c r="S111" s="359">
        <f t="shared" si="39"/>
        <v>0</v>
      </c>
      <c r="T111" s="359">
        <f t="shared" si="39"/>
        <v>170000</v>
      </c>
      <c r="U111" s="360">
        <f t="shared" si="26"/>
        <v>30000</v>
      </c>
    </row>
    <row r="112" spans="1:21" s="399" customFormat="1" ht="12" hidden="1">
      <c r="A112" s="440"/>
      <c r="B112" s="361" t="s">
        <v>416</v>
      </c>
      <c r="C112" s="420"/>
      <c r="D112" s="421"/>
      <c r="E112" s="421"/>
      <c r="F112" s="362">
        <v>0</v>
      </c>
      <c r="G112" s="362">
        <v>0</v>
      </c>
      <c r="H112" s="362">
        <v>0</v>
      </c>
      <c r="I112" s="362">
        <v>0</v>
      </c>
      <c r="J112" s="362">
        <v>0</v>
      </c>
      <c r="K112" s="362">
        <v>0</v>
      </c>
      <c r="L112" s="362">
        <v>0</v>
      </c>
      <c r="M112" s="362">
        <v>0</v>
      </c>
      <c r="N112" s="362">
        <v>0</v>
      </c>
      <c r="O112" s="362">
        <v>0</v>
      </c>
      <c r="P112" s="362">
        <v>0</v>
      </c>
      <c r="Q112" s="362">
        <v>0</v>
      </c>
      <c r="R112" s="362">
        <v>0</v>
      </c>
      <c r="S112" s="362">
        <v>0</v>
      </c>
      <c r="T112" s="362">
        <f>SUM(G112:N112)</f>
        <v>0</v>
      </c>
      <c r="U112" s="360">
        <f t="shared" si="26"/>
        <v>0</v>
      </c>
    </row>
    <row r="113" spans="1:21" s="399" customFormat="1" ht="12" hidden="1">
      <c r="A113" s="440"/>
      <c r="B113" s="361" t="s">
        <v>417</v>
      </c>
      <c r="C113" s="420"/>
      <c r="D113" s="421"/>
      <c r="E113" s="421"/>
      <c r="F113" s="362">
        <v>200000</v>
      </c>
      <c r="G113" s="362"/>
      <c r="H113" s="362">
        <v>170000</v>
      </c>
      <c r="I113" s="362">
        <v>0</v>
      </c>
      <c r="J113" s="362">
        <v>0</v>
      </c>
      <c r="K113" s="362">
        <v>0</v>
      </c>
      <c r="L113" s="362">
        <v>0</v>
      </c>
      <c r="M113" s="362">
        <v>0</v>
      </c>
      <c r="N113" s="362">
        <v>0</v>
      </c>
      <c r="O113" s="362">
        <v>0</v>
      </c>
      <c r="P113" s="362">
        <v>0</v>
      </c>
      <c r="Q113" s="362">
        <v>0</v>
      </c>
      <c r="R113" s="362">
        <v>0</v>
      </c>
      <c r="S113" s="362">
        <v>0</v>
      </c>
      <c r="T113" s="362">
        <f>SUM(G113:N113)</f>
        <v>170000</v>
      </c>
      <c r="U113" s="360">
        <f t="shared" si="26"/>
        <v>30000</v>
      </c>
    </row>
    <row r="114" spans="1:21" s="2" customFormat="1" ht="36" hidden="1">
      <c r="A114" s="440"/>
      <c r="B114" s="16" t="s">
        <v>325</v>
      </c>
      <c r="C114" s="418" t="s">
        <v>420</v>
      </c>
      <c r="D114" s="419" t="s">
        <v>423</v>
      </c>
      <c r="E114" s="419" t="s">
        <v>423</v>
      </c>
      <c r="F114" s="363">
        <f aca="true" t="shared" si="40" ref="F114:T114">SUM(F115:F116)</f>
        <v>0</v>
      </c>
      <c r="G114" s="363">
        <f t="shared" si="40"/>
        <v>0</v>
      </c>
      <c r="H114" s="363">
        <f t="shared" si="40"/>
        <v>0</v>
      </c>
      <c r="I114" s="363">
        <f t="shared" si="40"/>
        <v>0</v>
      </c>
      <c r="J114" s="363">
        <f t="shared" si="40"/>
        <v>0</v>
      </c>
      <c r="K114" s="363">
        <f t="shared" si="40"/>
        <v>0</v>
      </c>
      <c r="L114" s="363">
        <f t="shared" si="40"/>
        <v>0</v>
      </c>
      <c r="M114" s="363">
        <f t="shared" si="40"/>
        <v>0</v>
      </c>
      <c r="N114" s="363">
        <f t="shared" si="40"/>
        <v>0</v>
      </c>
      <c r="O114" s="363">
        <f t="shared" si="40"/>
        <v>0</v>
      </c>
      <c r="P114" s="363">
        <f t="shared" si="40"/>
        <v>0</v>
      </c>
      <c r="Q114" s="363">
        <f t="shared" si="40"/>
        <v>0</v>
      </c>
      <c r="R114" s="363">
        <f t="shared" si="40"/>
        <v>0</v>
      </c>
      <c r="S114" s="363">
        <f t="shared" si="40"/>
        <v>0</v>
      </c>
      <c r="T114" s="363">
        <f t="shared" si="40"/>
        <v>0</v>
      </c>
      <c r="U114" s="10">
        <f t="shared" si="26"/>
        <v>0</v>
      </c>
    </row>
    <row r="115" spans="1:21" s="4" customFormat="1" ht="12" hidden="1">
      <c r="A115" s="440"/>
      <c r="B115" s="364" t="s">
        <v>416</v>
      </c>
      <c r="C115" s="418"/>
      <c r="D115" s="419"/>
      <c r="E115" s="419"/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f>SUM(G115:N115)</f>
        <v>0</v>
      </c>
      <c r="U115" s="10">
        <f t="shared" si="26"/>
        <v>0</v>
      </c>
    </row>
    <row r="116" spans="1:21" s="4" customFormat="1" ht="12" hidden="1">
      <c r="A116" s="441"/>
      <c r="B116" s="364" t="s">
        <v>417</v>
      </c>
      <c r="C116" s="418"/>
      <c r="D116" s="419"/>
      <c r="E116" s="419"/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f>SUM(G116:N116)</f>
        <v>0</v>
      </c>
      <c r="U116" s="10">
        <f t="shared" si="26"/>
        <v>0</v>
      </c>
    </row>
    <row r="117" spans="1:21" s="404" customFormat="1" ht="24" hidden="1">
      <c r="A117" s="439" t="s">
        <v>326</v>
      </c>
      <c r="B117" s="358" t="s">
        <v>327</v>
      </c>
      <c r="C117" s="420" t="s">
        <v>420</v>
      </c>
      <c r="D117" s="421">
        <v>2004</v>
      </c>
      <c r="E117" s="421">
        <v>2016</v>
      </c>
      <c r="F117" s="359">
        <f aca="true" t="shared" si="41" ref="F117:T117">SUM(F118:F119)</f>
        <v>36264000</v>
      </c>
      <c r="G117" s="359">
        <f t="shared" si="41"/>
        <v>0</v>
      </c>
      <c r="H117" s="359">
        <f t="shared" si="41"/>
        <v>0</v>
      </c>
      <c r="I117" s="359">
        <f t="shared" si="41"/>
        <v>0</v>
      </c>
      <c r="J117" s="359">
        <f t="shared" si="41"/>
        <v>5500000</v>
      </c>
      <c r="K117" s="359">
        <f t="shared" si="41"/>
        <v>5000000</v>
      </c>
      <c r="L117" s="359">
        <f t="shared" si="41"/>
        <v>0</v>
      </c>
      <c r="M117" s="359">
        <f t="shared" si="41"/>
        <v>0</v>
      </c>
      <c r="N117" s="359">
        <f t="shared" si="41"/>
        <v>0</v>
      </c>
      <c r="O117" s="359">
        <f t="shared" si="41"/>
        <v>0</v>
      </c>
      <c r="P117" s="359">
        <f t="shared" si="41"/>
        <v>0</v>
      </c>
      <c r="Q117" s="359">
        <f t="shared" si="41"/>
        <v>0</v>
      </c>
      <c r="R117" s="359">
        <f t="shared" si="41"/>
        <v>0</v>
      </c>
      <c r="S117" s="359">
        <f t="shared" si="41"/>
        <v>0</v>
      </c>
      <c r="T117" s="359">
        <f t="shared" si="41"/>
        <v>10500000</v>
      </c>
      <c r="U117" s="360">
        <f t="shared" si="26"/>
        <v>25764000</v>
      </c>
    </row>
    <row r="118" spans="1:21" s="399" customFormat="1" ht="12" hidden="1">
      <c r="A118" s="440"/>
      <c r="B118" s="361" t="s">
        <v>416</v>
      </c>
      <c r="C118" s="420"/>
      <c r="D118" s="421"/>
      <c r="E118" s="421"/>
      <c r="F118" s="362">
        <v>0</v>
      </c>
      <c r="G118" s="362">
        <v>0</v>
      </c>
      <c r="H118" s="362">
        <v>0</v>
      </c>
      <c r="I118" s="362">
        <v>0</v>
      </c>
      <c r="J118" s="362">
        <v>0</v>
      </c>
      <c r="K118" s="362">
        <v>0</v>
      </c>
      <c r="L118" s="362">
        <v>0</v>
      </c>
      <c r="M118" s="362">
        <v>0</v>
      </c>
      <c r="N118" s="362">
        <v>0</v>
      </c>
      <c r="O118" s="362">
        <v>0</v>
      </c>
      <c r="P118" s="362">
        <v>0</v>
      </c>
      <c r="Q118" s="362">
        <v>0</v>
      </c>
      <c r="R118" s="362">
        <v>0</v>
      </c>
      <c r="S118" s="362">
        <v>0</v>
      </c>
      <c r="T118" s="362">
        <f>SUM(G118:N118)</f>
        <v>0</v>
      </c>
      <c r="U118" s="360">
        <f t="shared" si="26"/>
        <v>0</v>
      </c>
    </row>
    <row r="119" spans="1:21" s="399" customFormat="1" ht="12" hidden="1">
      <c r="A119" s="440"/>
      <c r="B119" s="361" t="s">
        <v>417</v>
      </c>
      <c r="C119" s="420"/>
      <c r="D119" s="421"/>
      <c r="E119" s="421"/>
      <c r="F119" s="362">
        <v>36264000</v>
      </c>
      <c r="G119" s="362">
        <v>0</v>
      </c>
      <c r="H119" s="362">
        <v>0</v>
      </c>
      <c r="I119" s="362">
        <v>0</v>
      </c>
      <c r="J119" s="362">
        <v>5500000</v>
      </c>
      <c r="K119" s="362">
        <v>5000000</v>
      </c>
      <c r="L119" s="362">
        <v>0</v>
      </c>
      <c r="M119" s="362">
        <v>0</v>
      </c>
      <c r="N119" s="362">
        <v>0</v>
      </c>
      <c r="O119" s="362">
        <v>0</v>
      </c>
      <c r="P119" s="362">
        <v>0</v>
      </c>
      <c r="Q119" s="362">
        <v>0</v>
      </c>
      <c r="R119" s="362">
        <v>0</v>
      </c>
      <c r="S119" s="362">
        <v>0</v>
      </c>
      <c r="T119" s="362">
        <f>SUM(G119:N119)</f>
        <v>10500000</v>
      </c>
      <c r="U119" s="360">
        <f t="shared" si="26"/>
        <v>25764000</v>
      </c>
    </row>
    <row r="120" spans="1:21" s="2" customFormat="1" ht="24" hidden="1">
      <c r="A120" s="440"/>
      <c r="B120" s="16" t="s">
        <v>327</v>
      </c>
      <c r="C120" s="418" t="s">
        <v>420</v>
      </c>
      <c r="D120" s="419">
        <v>2004</v>
      </c>
      <c r="E120" s="419">
        <v>2016</v>
      </c>
      <c r="F120" s="363">
        <f aca="true" t="shared" si="42" ref="F120:T120">SUM(F121:F122)</f>
        <v>37264000</v>
      </c>
      <c r="G120" s="363">
        <f t="shared" si="42"/>
        <v>0</v>
      </c>
      <c r="H120" s="363">
        <f t="shared" si="42"/>
        <v>1000000</v>
      </c>
      <c r="I120" s="363">
        <f t="shared" si="42"/>
        <v>1000000</v>
      </c>
      <c r="J120" s="363">
        <f t="shared" si="42"/>
        <v>5440000</v>
      </c>
      <c r="K120" s="363">
        <f t="shared" si="42"/>
        <v>5000000</v>
      </c>
      <c r="L120" s="363">
        <f t="shared" si="42"/>
        <v>0</v>
      </c>
      <c r="M120" s="363">
        <f t="shared" si="42"/>
        <v>0</v>
      </c>
      <c r="N120" s="363">
        <f t="shared" si="42"/>
        <v>0</v>
      </c>
      <c r="O120" s="363">
        <f t="shared" si="42"/>
        <v>0</v>
      </c>
      <c r="P120" s="363">
        <f t="shared" si="42"/>
        <v>0</v>
      </c>
      <c r="Q120" s="363">
        <f t="shared" si="42"/>
        <v>0</v>
      </c>
      <c r="R120" s="363">
        <f t="shared" si="42"/>
        <v>0</v>
      </c>
      <c r="S120" s="363">
        <f t="shared" si="42"/>
        <v>0</v>
      </c>
      <c r="T120" s="363">
        <f t="shared" si="42"/>
        <v>12440000</v>
      </c>
      <c r="U120" s="10">
        <f t="shared" si="26"/>
        <v>24824000</v>
      </c>
    </row>
    <row r="121" spans="1:21" s="4" customFormat="1" ht="12" hidden="1">
      <c r="A121" s="440"/>
      <c r="B121" s="364" t="s">
        <v>416</v>
      </c>
      <c r="C121" s="418"/>
      <c r="D121" s="419"/>
      <c r="E121" s="419"/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f>SUM(G121:N121)</f>
        <v>0</v>
      </c>
      <c r="U121" s="10">
        <f t="shared" si="26"/>
        <v>0</v>
      </c>
    </row>
    <row r="122" spans="1:21" s="4" customFormat="1" ht="12" hidden="1">
      <c r="A122" s="441"/>
      <c r="B122" s="364" t="s">
        <v>417</v>
      </c>
      <c r="C122" s="418"/>
      <c r="D122" s="419"/>
      <c r="E122" s="419"/>
      <c r="F122" s="14">
        <v>37264000</v>
      </c>
      <c r="G122" s="14"/>
      <c r="H122" s="14">
        <v>1000000</v>
      </c>
      <c r="I122" s="14">
        <v>1000000</v>
      </c>
      <c r="J122" s="14">
        <v>5440000</v>
      </c>
      <c r="K122" s="14">
        <v>5000000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f>SUM(G122:N122)</f>
        <v>12440000</v>
      </c>
      <c r="U122" s="10">
        <f t="shared" si="26"/>
        <v>24824000</v>
      </c>
    </row>
    <row r="123" spans="1:21" s="403" customFormat="1" ht="24.75" customHeight="1" hidden="1">
      <c r="A123" s="439" t="s">
        <v>328</v>
      </c>
      <c r="B123" s="378" t="s">
        <v>329</v>
      </c>
      <c r="C123" s="434" t="s">
        <v>425</v>
      </c>
      <c r="D123" s="422">
        <v>2012</v>
      </c>
      <c r="E123" s="422">
        <v>2015</v>
      </c>
      <c r="F123" s="366">
        <f aca="true" t="shared" si="43" ref="F123:T123">SUM(F124:F125)</f>
        <v>255000</v>
      </c>
      <c r="G123" s="366">
        <f t="shared" si="43"/>
        <v>0</v>
      </c>
      <c r="H123" s="366">
        <f t="shared" si="43"/>
        <v>85000</v>
      </c>
      <c r="I123" s="366">
        <f t="shared" si="43"/>
        <v>85000</v>
      </c>
      <c r="J123" s="366">
        <f t="shared" si="43"/>
        <v>14166</v>
      </c>
      <c r="K123" s="366">
        <f t="shared" si="43"/>
        <v>0</v>
      </c>
      <c r="L123" s="366">
        <f t="shared" si="43"/>
        <v>0</v>
      </c>
      <c r="M123" s="366">
        <f t="shared" si="43"/>
        <v>0</v>
      </c>
      <c r="N123" s="366">
        <f t="shared" si="43"/>
        <v>0</v>
      </c>
      <c r="O123" s="366">
        <f t="shared" si="43"/>
        <v>0</v>
      </c>
      <c r="P123" s="366">
        <f t="shared" si="43"/>
        <v>0</v>
      </c>
      <c r="Q123" s="366">
        <f t="shared" si="43"/>
        <v>0</v>
      </c>
      <c r="R123" s="366">
        <f t="shared" si="43"/>
        <v>0</v>
      </c>
      <c r="S123" s="366">
        <f t="shared" si="43"/>
        <v>0</v>
      </c>
      <c r="T123" s="366">
        <f t="shared" si="43"/>
        <v>184166</v>
      </c>
      <c r="U123" s="367">
        <f t="shared" si="26"/>
        <v>70834</v>
      </c>
    </row>
    <row r="124" spans="1:21" s="402" customFormat="1" ht="12" hidden="1">
      <c r="A124" s="440"/>
      <c r="B124" s="368" t="s">
        <v>416</v>
      </c>
      <c r="C124" s="434"/>
      <c r="D124" s="422"/>
      <c r="E124" s="422"/>
      <c r="F124" s="369">
        <v>255000</v>
      </c>
      <c r="G124" s="369"/>
      <c r="H124" s="369">
        <v>85000</v>
      </c>
      <c r="I124" s="369">
        <v>85000</v>
      </c>
      <c r="J124" s="369">
        <v>14166</v>
      </c>
      <c r="K124" s="369">
        <v>0</v>
      </c>
      <c r="L124" s="369">
        <v>0</v>
      </c>
      <c r="M124" s="369">
        <v>0</v>
      </c>
      <c r="N124" s="369">
        <v>0</v>
      </c>
      <c r="O124" s="369">
        <v>0</v>
      </c>
      <c r="P124" s="369">
        <v>0</v>
      </c>
      <c r="Q124" s="369">
        <v>0</v>
      </c>
      <c r="R124" s="369">
        <v>0</v>
      </c>
      <c r="S124" s="369">
        <v>0</v>
      </c>
      <c r="T124" s="369">
        <f>SUM(G124:N124)</f>
        <v>184166</v>
      </c>
      <c r="U124" s="367">
        <f t="shared" si="26"/>
        <v>70834</v>
      </c>
    </row>
    <row r="125" spans="1:21" s="402" customFormat="1" ht="12" hidden="1">
      <c r="A125" s="440"/>
      <c r="B125" s="368" t="s">
        <v>417</v>
      </c>
      <c r="C125" s="434"/>
      <c r="D125" s="422"/>
      <c r="E125" s="422"/>
      <c r="F125" s="369">
        <v>0</v>
      </c>
      <c r="G125" s="369">
        <v>0</v>
      </c>
      <c r="H125" s="369">
        <v>0</v>
      </c>
      <c r="I125" s="369">
        <v>0</v>
      </c>
      <c r="J125" s="369">
        <v>0</v>
      </c>
      <c r="K125" s="369">
        <v>0</v>
      </c>
      <c r="L125" s="369">
        <v>0</v>
      </c>
      <c r="M125" s="369">
        <v>0</v>
      </c>
      <c r="N125" s="369">
        <v>0</v>
      </c>
      <c r="O125" s="369">
        <v>0</v>
      </c>
      <c r="P125" s="369">
        <v>0</v>
      </c>
      <c r="Q125" s="369">
        <v>0</v>
      </c>
      <c r="R125" s="369">
        <v>0</v>
      </c>
      <c r="S125" s="369">
        <v>0</v>
      </c>
      <c r="T125" s="369">
        <f>SUM(G125:N125)</f>
        <v>0</v>
      </c>
      <c r="U125" s="367">
        <f t="shared" si="26"/>
        <v>0</v>
      </c>
    </row>
    <row r="126" spans="1:21" s="401" customFormat="1" ht="24.75" customHeight="1" hidden="1">
      <c r="A126" s="440"/>
      <c r="B126" s="379" t="s">
        <v>329</v>
      </c>
      <c r="C126" s="435" t="s">
        <v>425</v>
      </c>
      <c r="D126" s="436">
        <v>2012</v>
      </c>
      <c r="E126" s="436">
        <v>2015</v>
      </c>
      <c r="F126" s="371">
        <f aca="true" t="shared" si="44" ref="F126:T126">SUM(F127:F128)</f>
        <v>269166</v>
      </c>
      <c r="G126" s="371">
        <f t="shared" si="44"/>
        <v>0</v>
      </c>
      <c r="H126" s="371">
        <f t="shared" si="44"/>
        <v>85000</v>
      </c>
      <c r="I126" s="371">
        <f t="shared" si="44"/>
        <v>85000</v>
      </c>
      <c r="J126" s="371">
        <f t="shared" si="44"/>
        <v>14166</v>
      </c>
      <c r="K126" s="371">
        <f t="shared" si="44"/>
        <v>0</v>
      </c>
      <c r="L126" s="371">
        <f t="shared" si="44"/>
        <v>0</v>
      </c>
      <c r="M126" s="371">
        <f t="shared" si="44"/>
        <v>0</v>
      </c>
      <c r="N126" s="371">
        <f t="shared" si="44"/>
        <v>0</v>
      </c>
      <c r="O126" s="371">
        <f t="shared" si="44"/>
        <v>0</v>
      </c>
      <c r="P126" s="371">
        <f t="shared" si="44"/>
        <v>0</v>
      </c>
      <c r="Q126" s="371">
        <f t="shared" si="44"/>
        <v>0</v>
      </c>
      <c r="R126" s="371">
        <f t="shared" si="44"/>
        <v>0</v>
      </c>
      <c r="S126" s="371">
        <f t="shared" si="44"/>
        <v>0</v>
      </c>
      <c r="T126" s="371">
        <f t="shared" si="44"/>
        <v>184166</v>
      </c>
      <c r="U126" s="372">
        <f t="shared" si="26"/>
        <v>85000</v>
      </c>
    </row>
    <row r="127" spans="1:21" s="400" customFormat="1" ht="12" hidden="1">
      <c r="A127" s="440"/>
      <c r="B127" s="373" t="s">
        <v>416</v>
      </c>
      <c r="C127" s="435"/>
      <c r="D127" s="436"/>
      <c r="E127" s="436"/>
      <c r="F127" s="374">
        <v>269166</v>
      </c>
      <c r="G127" s="374"/>
      <c r="H127" s="374">
        <v>85000</v>
      </c>
      <c r="I127" s="374">
        <v>85000</v>
      </c>
      <c r="J127" s="374">
        <v>14166</v>
      </c>
      <c r="K127" s="374">
        <v>0</v>
      </c>
      <c r="L127" s="374">
        <v>0</v>
      </c>
      <c r="M127" s="374">
        <v>0</v>
      </c>
      <c r="N127" s="374">
        <v>0</v>
      </c>
      <c r="O127" s="374">
        <v>0</v>
      </c>
      <c r="P127" s="374">
        <v>0</v>
      </c>
      <c r="Q127" s="374">
        <v>0</v>
      </c>
      <c r="R127" s="374">
        <v>0</v>
      </c>
      <c r="S127" s="374">
        <v>0</v>
      </c>
      <c r="T127" s="374">
        <f>SUM(G127:N127)</f>
        <v>184166</v>
      </c>
      <c r="U127" s="372">
        <f t="shared" si="26"/>
        <v>85000</v>
      </c>
    </row>
    <row r="128" spans="1:21" s="400" customFormat="1" ht="12" hidden="1">
      <c r="A128" s="441"/>
      <c r="B128" s="373" t="s">
        <v>417</v>
      </c>
      <c r="C128" s="435"/>
      <c r="D128" s="436"/>
      <c r="E128" s="436"/>
      <c r="F128" s="374">
        <v>0</v>
      </c>
      <c r="G128" s="374">
        <v>0</v>
      </c>
      <c r="H128" s="374">
        <v>0</v>
      </c>
      <c r="I128" s="374">
        <v>0</v>
      </c>
      <c r="J128" s="374">
        <v>0</v>
      </c>
      <c r="K128" s="374">
        <v>0</v>
      </c>
      <c r="L128" s="374">
        <v>0</v>
      </c>
      <c r="M128" s="374">
        <v>0</v>
      </c>
      <c r="N128" s="374">
        <v>0</v>
      </c>
      <c r="O128" s="374">
        <v>0</v>
      </c>
      <c r="P128" s="374">
        <v>0</v>
      </c>
      <c r="Q128" s="374">
        <v>0</v>
      </c>
      <c r="R128" s="374">
        <v>0</v>
      </c>
      <c r="S128" s="374">
        <v>0</v>
      </c>
      <c r="T128" s="374">
        <f>SUM(G128:N128)</f>
        <v>0</v>
      </c>
      <c r="U128" s="372">
        <f t="shared" si="26"/>
        <v>0</v>
      </c>
    </row>
    <row r="129" spans="1:21" s="404" customFormat="1" ht="15.75" customHeight="1" hidden="1">
      <c r="A129" s="439" t="s">
        <v>330</v>
      </c>
      <c r="B129" s="380" t="s">
        <v>331</v>
      </c>
      <c r="C129" s="420" t="s">
        <v>438</v>
      </c>
      <c r="D129" s="421" t="s">
        <v>423</v>
      </c>
      <c r="E129" s="421" t="s">
        <v>423</v>
      </c>
      <c r="F129" s="359">
        <f aca="true" t="shared" si="45" ref="F129:T129">SUM(F130:F131)</f>
        <v>0</v>
      </c>
      <c r="G129" s="359">
        <f t="shared" si="45"/>
        <v>0</v>
      </c>
      <c r="H129" s="359">
        <f t="shared" si="45"/>
        <v>0</v>
      </c>
      <c r="I129" s="359">
        <f t="shared" si="45"/>
        <v>0</v>
      </c>
      <c r="J129" s="359">
        <f t="shared" si="45"/>
        <v>0</v>
      </c>
      <c r="K129" s="359">
        <f t="shared" si="45"/>
        <v>0</v>
      </c>
      <c r="L129" s="359">
        <f t="shared" si="45"/>
        <v>0</v>
      </c>
      <c r="M129" s="359">
        <f t="shared" si="45"/>
        <v>0</v>
      </c>
      <c r="N129" s="359">
        <f t="shared" si="45"/>
        <v>0</v>
      </c>
      <c r="O129" s="359">
        <f t="shared" si="45"/>
        <v>0</v>
      </c>
      <c r="P129" s="359">
        <f t="shared" si="45"/>
        <v>0</v>
      </c>
      <c r="Q129" s="359">
        <f t="shared" si="45"/>
        <v>0</v>
      </c>
      <c r="R129" s="359">
        <f t="shared" si="45"/>
        <v>0</v>
      </c>
      <c r="S129" s="359">
        <f t="shared" si="45"/>
        <v>0</v>
      </c>
      <c r="T129" s="359">
        <f t="shared" si="45"/>
        <v>0</v>
      </c>
      <c r="U129" s="360">
        <f t="shared" si="26"/>
        <v>0</v>
      </c>
    </row>
    <row r="130" spans="1:21" s="399" customFormat="1" ht="12" hidden="1">
      <c r="A130" s="440"/>
      <c r="B130" s="361" t="s">
        <v>416</v>
      </c>
      <c r="C130" s="420"/>
      <c r="D130" s="421"/>
      <c r="E130" s="421"/>
      <c r="F130" s="362">
        <v>0</v>
      </c>
      <c r="G130" s="362">
        <v>0</v>
      </c>
      <c r="H130" s="362">
        <v>0</v>
      </c>
      <c r="I130" s="362">
        <v>0</v>
      </c>
      <c r="J130" s="362">
        <v>0</v>
      </c>
      <c r="K130" s="362">
        <v>0</v>
      </c>
      <c r="L130" s="362">
        <v>0</v>
      </c>
      <c r="M130" s="362">
        <v>0</v>
      </c>
      <c r="N130" s="362">
        <v>0</v>
      </c>
      <c r="O130" s="362">
        <v>0</v>
      </c>
      <c r="P130" s="362">
        <v>0</v>
      </c>
      <c r="Q130" s="362">
        <v>0</v>
      </c>
      <c r="R130" s="362">
        <v>0</v>
      </c>
      <c r="S130" s="362">
        <v>0</v>
      </c>
      <c r="T130" s="362">
        <f>SUM(G130:N130)</f>
        <v>0</v>
      </c>
      <c r="U130" s="360">
        <f t="shared" si="26"/>
        <v>0</v>
      </c>
    </row>
    <row r="131" spans="1:21" s="399" customFormat="1" ht="12" hidden="1">
      <c r="A131" s="440"/>
      <c r="B131" s="361" t="s">
        <v>417</v>
      </c>
      <c r="C131" s="420"/>
      <c r="D131" s="421"/>
      <c r="E131" s="421"/>
      <c r="F131" s="362">
        <v>0</v>
      </c>
      <c r="G131" s="362">
        <v>0</v>
      </c>
      <c r="H131" s="362">
        <v>0</v>
      </c>
      <c r="I131" s="362">
        <v>0</v>
      </c>
      <c r="J131" s="362">
        <v>0</v>
      </c>
      <c r="K131" s="362">
        <v>0</v>
      </c>
      <c r="L131" s="362">
        <v>0</v>
      </c>
      <c r="M131" s="362">
        <v>0</v>
      </c>
      <c r="N131" s="362">
        <v>0</v>
      </c>
      <c r="O131" s="362">
        <v>0</v>
      </c>
      <c r="P131" s="362">
        <v>0</v>
      </c>
      <c r="Q131" s="362">
        <v>0</v>
      </c>
      <c r="R131" s="362">
        <v>0</v>
      </c>
      <c r="S131" s="362">
        <v>0</v>
      </c>
      <c r="T131" s="362">
        <f>SUM(G131:N131)</f>
        <v>0</v>
      </c>
      <c r="U131" s="360">
        <f t="shared" si="26"/>
        <v>0</v>
      </c>
    </row>
    <row r="132" spans="1:21" s="2" customFormat="1" ht="15.75" customHeight="1" hidden="1">
      <c r="A132" s="440"/>
      <c r="B132" s="381" t="s">
        <v>331</v>
      </c>
      <c r="C132" s="418" t="s">
        <v>438</v>
      </c>
      <c r="D132" s="419">
        <v>2012</v>
      </c>
      <c r="E132" s="419">
        <v>2013</v>
      </c>
      <c r="F132" s="363">
        <f aca="true" t="shared" si="46" ref="F132:T132">SUM(F133:F134)</f>
        <v>12040000</v>
      </c>
      <c r="G132" s="363">
        <f t="shared" si="46"/>
        <v>0</v>
      </c>
      <c r="H132" s="363">
        <f t="shared" si="46"/>
        <v>3010000</v>
      </c>
      <c r="I132" s="363">
        <f t="shared" si="46"/>
        <v>0</v>
      </c>
      <c r="J132" s="363">
        <f t="shared" si="46"/>
        <v>0</v>
      </c>
      <c r="K132" s="363">
        <f t="shared" si="46"/>
        <v>0</v>
      </c>
      <c r="L132" s="363">
        <f t="shared" si="46"/>
        <v>0</v>
      </c>
      <c r="M132" s="363">
        <f t="shared" si="46"/>
        <v>0</v>
      </c>
      <c r="N132" s="363">
        <f t="shared" si="46"/>
        <v>0</v>
      </c>
      <c r="O132" s="363">
        <f t="shared" si="46"/>
        <v>0</v>
      </c>
      <c r="P132" s="363">
        <f t="shared" si="46"/>
        <v>0</v>
      </c>
      <c r="Q132" s="363">
        <f t="shared" si="46"/>
        <v>0</v>
      </c>
      <c r="R132" s="363">
        <f t="shared" si="46"/>
        <v>0</v>
      </c>
      <c r="S132" s="363">
        <f t="shared" si="46"/>
        <v>0</v>
      </c>
      <c r="T132" s="363">
        <f t="shared" si="46"/>
        <v>3010000</v>
      </c>
      <c r="U132" s="10">
        <f t="shared" si="26"/>
        <v>9030000</v>
      </c>
    </row>
    <row r="133" spans="1:21" s="4" customFormat="1" ht="12" hidden="1">
      <c r="A133" s="440"/>
      <c r="B133" s="364" t="s">
        <v>416</v>
      </c>
      <c r="C133" s="418"/>
      <c r="D133" s="419"/>
      <c r="E133" s="419"/>
      <c r="F133" s="14">
        <v>12040000</v>
      </c>
      <c r="G133" s="14"/>
      <c r="H133" s="14">
        <v>3010000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f>SUM(G133:N133)</f>
        <v>3010000</v>
      </c>
      <c r="U133" s="10">
        <f t="shared" si="26"/>
        <v>9030000</v>
      </c>
    </row>
    <row r="134" spans="1:21" s="4" customFormat="1" ht="12" hidden="1">
      <c r="A134" s="441"/>
      <c r="B134" s="364" t="s">
        <v>417</v>
      </c>
      <c r="C134" s="418"/>
      <c r="D134" s="419"/>
      <c r="E134" s="419"/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f>SUM(G134:N134)</f>
        <v>0</v>
      </c>
      <c r="U134" s="10">
        <f t="shared" si="26"/>
        <v>0</v>
      </c>
    </row>
    <row r="135" spans="1:21" s="404" customFormat="1" ht="15.75" customHeight="1" hidden="1">
      <c r="A135" s="439" t="s">
        <v>332</v>
      </c>
      <c r="B135" s="380" t="s">
        <v>333</v>
      </c>
      <c r="C135" s="420" t="s">
        <v>438</v>
      </c>
      <c r="D135" s="421" t="s">
        <v>423</v>
      </c>
      <c r="E135" s="421" t="s">
        <v>423</v>
      </c>
      <c r="F135" s="359">
        <f aca="true" t="shared" si="47" ref="F135:T135">SUM(F136:F137)</f>
        <v>0</v>
      </c>
      <c r="G135" s="359">
        <f t="shared" si="47"/>
        <v>0</v>
      </c>
      <c r="H135" s="359">
        <f t="shared" si="47"/>
        <v>0</v>
      </c>
      <c r="I135" s="359">
        <f t="shared" si="47"/>
        <v>0</v>
      </c>
      <c r="J135" s="359">
        <f t="shared" si="47"/>
        <v>0</v>
      </c>
      <c r="K135" s="359">
        <f t="shared" si="47"/>
        <v>0</v>
      </c>
      <c r="L135" s="359">
        <f t="shared" si="47"/>
        <v>0</v>
      </c>
      <c r="M135" s="359">
        <f t="shared" si="47"/>
        <v>0</v>
      </c>
      <c r="N135" s="359">
        <f t="shared" si="47"/>
        <v>0</v>
      </c>
      <c r="O135" s="359">
        <f t="shared" si="47"/>
        <v>0</v>
      </c>
      <c r="P135" s="359">
        <f t="shared" si="47"/>
        <v>0</v>
      </c>
      <c r="Q135" s="359">
        <f t="shared" si="47"/>
        <v>0</v>
      </c>
      <c r="R135" s="359">
        <f t="shared" si="47"/>
        <v>0</v>
      </c>
      <c r="S135" s="359">
        <f t="shared" si="47"/>
        <v>0</v>
      </c>
      <c r="T135" s="359">
        <f t="shared" si="47"/>
        <v>0</v>
      </c>
      <c r="U135" s="360">
        <f t="shared" si="26"/>
        <v>0</v>
      </c>
    </row>
    <row r="136" spans="1:21" s="399" customFormat="1" ht="12" hidden="1">
      <c r="A136" s="440"/>
      <c r="B136" s="361" t="s">
        <v>416</v>
      </c>
      <c r="C136" s="420"/>
      <c r="D136" s="421"/>
      <c r="E136" s="421"/>
      <c r="F136" s="362">
        <v>0</v>
      </c>
      <c r="G136" s="362">
        <v>0</v>
      </c>
      <c r="H136" s="362">
        <v>0</v>
      </c>
      <c r="I136" s="362">
        <v>0</v>
      </c>
      <c r="J136" s="362">
        <v>0</v>
      </c>
      <c r="K136" s="362">
        <v>0</v>
      </c>
      <c r="L136" s="362">
        <v>0</v>
      </c>
      <c r="M136" s="362">
        <v>0</v>
      </c>
      <c r="N136" s="362">
        <v>0</v>
      </c>
      <c r="O136" s="362">
        <v>0</v>
      </c>
      <c r="P136" s="362">
        <v>0</v>
      </c>
      <c r="Q136" s="362">
        <v>0</v>
      </c>
      <c r="R136" s="362">
        <v>0</v>
      </c>
      <c r="S136" s="362">
        <v>0</v>
      </c>
      <c r="T136" s="362">
        <f>SUM(G136:N136)</f>
        <v>0</v>
      </c>
      <c r="U136" s="360">
        <f t="shared" si="26"/>
        <v>0</v>
      </c>
    </row>
    <row r="137" spans="1:21" s="399" customFormat="1" ht="12" hidden="1">
      <c r="A137" s="440"/>
      <c r="B137" s="361" t="s">
        <v>417</v>
      </c>
      <c r="C137" s="420"/>
      <c r="D137" s="421"/>
      <c r="E137" s="421"/>
      <c r="F137" s="362">
        <v>0</v>
      </c>
      <c r="G137" s="362">
        <v>0</v>
      </c>
      <c r="H137" s="362">
        <v>0</v>
      </c>
      <c r="I137" s="362">
        <v>0</v>
      </c>
      <c r="J137" s="362">
        <v>0</v>
      </c>
      <c r="K137" s="362">
        <v>0</v>
      </c>
      <c r="L137" s="362">
        <v>0</v>
      </c>
      <c r="M137" s="362">
        <v>0</v>
      </c>
      <c r="N137" s="362">
        <v>0</v>
      </c>
      <c r="O137" s="362">
        <v>0</v>
      </c>
      <c r="P137" s="362">
        <v>0</v>
      </c>
      <c r="Q137" s="362">
        <v>0</v>
      </c>
      <c r="R137" s="362">
        <v>0</v>
      </c>
      <c r="S137" s="362">
        <v>0</v>
      </c>
      <c r="T137" s="362">
        <f>SUM(G137:N137)</f>
        <v>0</v>
      </c>
      <c r="U137" s="360">
        <f aca="true" t="shared" si="48" ref="U137:U200">F137-T137</f>
        <v>0</v>
      </c>
    </row>
    <row r="138" spans="1:21" s="2" customFormat="1" ht="15.75" customHeight="1" hidden="1">
      <c r="A138" s="440"/>
      <c r="B138" s="381" t="s">
        <v>333</v>
      </c>
      <c r="C138" s="418" t="s">
        <v>438</v>
      </c>
      <c r="D138" s="419">
        <v>2012</v>
      </c>
      <c r="E138" s="419">
        <v>2014</v>
      </c>
      <c r="F138" s="363">
        <f aca="true" t="shared" si="49" ref="F138:T138">SUM(F139:F140)</f>
        <v>544896</v>
      </c>
      <c r="G138" s="363">
        <f t="shared" si="49"/>
        <v>0</v>
      </c>
      <c r="H138" s="363">
        <f t="shared" si="49"/>
        <v>272448</v>
      </c>
      <c r="I138" s="363">
        <f t="shared" si="49"/>
        <v>136224</v>
      </c>
      <c r="J138" s="363">
        <f t="shared" si="49"/>
        <v>0</v>
      </c>
      <c r="K138" s="363">
        <f t="shared" si="49"/>
        <v>0</v>
      </c>
      <c r="L138" s="363">
        <f t="shared" si="49"/>
        <v>0</v>
      </c>
      <c r="M138" s="363">
        <f t="shared" si="49"/>
        <v>0</v>
      </c>
      <c r="N138" s="363">
        <f t="shared" si="49"/>
        <v>0</v>
      </c>
      <c r="O138" s="363">
        <f t="shared" si="49"/>
        <v>0</v>
      </c>
      <c r="P138" s="363">
        <f t="shared" si="49"/>
        <v>0</v>
      </c>
      <c r="Q138" s="363">
        <f t="shared" si="49"/>
        <v>0</v>
      </c>
      <c r="R138" s="363">
        <f t="shared" si="49"/>
        <v>0</v>
      </c>
      <c r="S138" s="363">
        <f t="shared" si="49"/>
        <v>0</v>
      </c>
      <c r="T138" s="363">
        <f t="shared" si="49"/>
        <v>408672</v>
      </c>
      <c r="U138" s="10">
        <f t="shared" si="48"/>
        <v>136224</v>
      </c>
    </row>
    <row r="139" spans="1:21" s="4" customFormat="1" ht="12" hidden="1">
      <c r="A139" s="440"/>
      <c r="B139" s="364" t="s">
        <v>416</v>
      </c>
      <c r="C139" s="418"/>
      <c r="D139" s="419"/>
      <c r="E139" s="419"/>
      <c r="F139" s="14">
        <v>544896</v>
      </c>
      <c r="G139" s="14"/>
      <c r="H139" s="14">
        <v>272448</v>
      </c>
      <c r="I139" s="14">
        <v>136224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f>SUM(G139:N139)</f>
        <v>408672</v>
      </c>
      <c r="U139" s="10">
        <f t="shared" si="48"/>
        <v>136224</v>
      </c>
    </row>
    <row r="140" spans="1:21" s="4" customFormat="1" ht="12" hidden="1">
      <c r="A140" s="441"/>
      <c r="B140" s="364" t="s">
        <v>417</v>
      </c>
      <c r="C140" s="418"/>
      <c r="D140" s="419"/>
      <c r="E140" s="419"/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f>SUM(G140:N140)</f>
        <v>0</v>
      </c>
      <c r="U140" s="10">
        <f t="shared" si="48"/>
        <v>0</v>
      </c>
    </row>
    <row r="141" spans="1:21" s="404" customFormat="1" ht="15.75" customHeight="1" hidden="1">
      <c r="A141" s="439" t="s">
        <v>334</v>
      </c>
      <c r="B141" s="380" t="s">
        <v>335</v>
      </c>
      <c r="C141" s="420" t="s">
        <v>438</v>
      </c>
      <c r="D141" s="421" t="s">
        <v>423</v>
      </c>
      <c r="E141" s="421" t="s">
        <v>423</v>
      </c>
      <c r="F141" s="359">
        <f aca="true" t="shared" si="50" ref="F141:T141">SUM(F142:F143)</f>
        <v>0</v>
      </c>
      <c r="G141" s="359">
        <f t="shared" si="50"/>
        <v>0</v>
      </c>
      <c r="H141" s="359">
        <f t="shared" si="50"/>
        <v>0</v>
      </c>
      <c r="I141" s="359">
        <f t="shared" si="50"/>
        <v>0</v>
      </c>
      <c r="J141" s="359">
        <f t="shared" si="50"/>
        <v>0</v>
      </c>
      <c r="K141" s="359">
        <f t="shared" si="50"/>
        <v>0</v>
      </c>
      <c r="L141" s="359">
        <f t="shared" si="50"/>
        <v>0</v>
      </c>
      <c r="M141" s="359">
        <f t="shared" si="50"/>
        <v>0</v>
      </c>
      <c r="N141" s="359">
        <f t="shared" si="50"/>
        <v>0</v>
      </c>
      <c r="O141" s="359">
        <f t="shared" si="50"/>
        <v>0</v>
      </c>
      <c r="P141" s="359">
        <f t="shared" si="50"/>
        <v>0</v>
      </c>
      <c r="Q141" s="359">
        <f t="shared" si="50"/>
        <v>0</v>
      </c>
      <c r="R141" s="359">
        <f t="shared" si="50"/>
        <v>0</v>
      </c>
      <c r="S141" s="359">
        <f t="shared" si="50"/>
        <v>0</v>
      </c>
      <c r="T141" s="359">
        <f t="shared" si="50"/>
        <v>0</v>
      </c>
      <c r="U141" s="360">
        <f t="shared" si="48"/>
        <v>0</v>
      </c>
    </row>
    <row r="142" spans="1:21" s="399" customFormat="1" ht="12" hidden="1">
      <c r="A142" s="440"/>
      <c r="B142" s="361" t="s">
        <v>416</v>
      </c>
      <c r="C142" s="420"/>
      <c r="D142" s="421"/>
      <c r="E142" s="421"/>
      <c r="F142" s="362">
        <v>0</v>
      </c>
      <c r="G142" s="362">
        <v>0</v>
      </c>
      <c r="H142" s="362">
        <v>0</v>
      </c>
      <c r="I142" s="362">
        <v>0</v>
      </c>
      <c r="J142" s="362">
        <v>0</v>
      </c>
      <c r="K142" s="362">
        <v>0</v>
      </c>
      <c r="L142" s="362">
        <v>0</v>
      </c>
      <c r="M142" s="362">
        <v>0</v>
      </c>
      <c r="N142" s="362">
        <v>0</v>
      </c>
      <c r="O142" s="362">
        <v>0</v>
      </c>
      <c r="P142" s="362">
        <v>0</v>
      </c>
      <c r="Q142" s="362">
        <v>0</v>
      </c>
      <c r="R142" s="362">
        <v>0</v>
      </c>
      <c r="S142" s="362">
        <v>0</v>
      </c>
      <c r="T142" s="362">
        <f>SUM(G142:N142)</f>
        <v>0</v>
      </c>
      <c r="U142" s="360">
        <f t="shared" si="48"/>
        <v>0</v>
      </c>
    </row>
    <row r="143" spans="1:21" s="399" customFormat="1" ht="12" hidden="1">
      <c r="A143" s="440"/>
      <c r="B143" s="361" t="s">
        <v>417</v>
      </c>
      <c r="C143" s="420"/>
      <c r="D143" s="421"/>
      <c r="E143" s="421"/>
      <c r="F143" s="362">
        <v>0</v>
      </c>
      <c r="G143" s="362">
        <v>0</v>
      </c>
      <c r="H143" s="362">
        <v>0</v>
      </c>
      <c r="I143" s="362">
        <v>0</v>
      </c>
      <c r="J143" s="362">
        <v>0</v>
      </c>
      <c r="K143" s="362">
        <v>0</v>
      </c>
      <c r="L143" s="362">
        <v>0</v>
      </c>
      <c r="M143" s="362">
        <v>0</v>
      </c>
      <c r="N143" s="362">
        <v>0</v>
      </c>
      <c r="O143" s="362">
        <v>0</v>
      </c>
      <c r="P143" s="362">
        <v>0</v>
      </c>
      <c r="Q143" s="362">
        <v>0</v>
      </c>
      <c r="R143" s="362">
        <v>0</v>
      </c>
      <c r="S143" s="362">
        <v>0</v>
      </c>
      <c r="T143" s="362">
        <f>SUM(G143:N143)</f>
        <v>0</v>
      </c>
      <c r="U143" s="360">
        <f t="shared" si="48"/>
        <v>0</v>
      </c>
    </row>
    <row r="144" spans="1:21" s="2" customFormat="1" ht="15.75" customHeight="1" hidden="1">
      <c r="A144" s="440"/>
      <c r="B144" s="381" t="s">
        <v>335</v>
      </c>
      <c r="C144" s="418" t="s">
        <v>438</v>
      </c>
      <c r="D144" s="419">
        <v>2012</v>
      </c>
      <c r="E144" s="419">
        <v>2013</v>
      </c>
      <c r="F144" s="363">
        <f aca="true" t="shared" si="51" ref="F144:T144">SUM(F145:F146)</f>
        <v>285850</v>
      </c>
      <c r="G144" s="363">
        <f t="shared" si="51"/>
        <v>0</v>
      </c>
      <c r="H144" s="363">
        <f t="shared" si="51"/>
        <v>166750</v>
      </c>
      <c r="I144" s="363">
        <f t="shared" si="51"/>
        <v>0</v>
      </c>
      <c r="J144" s="363">
        <f t="shared" si="51"/>
        <v>0</v>
      </c>
      <c r="K144" s="363">
        <f t="shared" si="51"/>
        <v>0</v>
      </c>
      <c r="L144" s="363">
        <f t="shared" si="51"/>
        <v>0</v>
      </c>
      <c r="M144" s="363">
        <f t="shared" si="51"/>
        <v>0</v>
      </c>
      <c r="N144" s="363">
        <f t="shared" si="51"/>
        <v>0</v>
      </c>
      <c r="O144" s="363">
        <f t="shared" si="51"/>
        <v>0</v>
      </c>
      <c r="P144" s="363">
        <f t="shared" si="51"/>
        <v>0</v>
      </c>
      <c r="Q144" s="363">
        <f t="shared" si="51"/>
        <v>0</v>
      </c>
      <c r="R144" s="363">
        <f t="shared" si="51"/>
        <v>0</v>
      </c>
      <c r="S144" s="363">
        <f t="shared" si="51"/>
        <v>0</v>
      </c>
      <c r="T144" s="363">
        <f t="shared" si="51"/>
        <v>166750</v>
      </c>
      <c r="U144" s="10">
        <f t="shared" si="48"/>
        <v>119100</v>
      </c>
    </row>
    <row r="145" spans="1:21" s="4" customFormat="1" ht="12" hidden="1">
      <c r="A145" s="440"/>
      <c r="B145" s="364" t="s">
        <v>416</v>
      </c>
      <c r="C145" s="418"/>
      <c r="D145" s="419"/>
      <c r="E145" s="419"/>
      <c r="F145" s="14">
        <v>285850</v>
      </c>
      <c r="G145" s="14"/>
      <c r="H145" s="14">
        <v>166750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SUM(G145:N145)</f>
        <v>166750</v>
      </c>
      <c r="U145" s="10">
        <f t="shared" si="48"/>
        <v>119100</v>
      </c>
    </row>
    <row r="146" spans="1:21" s="4" customFormat="1" ht="12" hidden="1">
      <c r="A146" s="441"/>
      <c r="B146" s="364" t="s">
        <v>417</v>
      </c>
      <c r="C146" s="418"/>
      <c r="D146" s="419"/>
      <c r="E146" s="419"/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f>SUM(G146:N146)</f>
        <v>0</v>
      </c>
      <c r="U146" s="10">
        <f t="shared" si="48"/>
        <v>0</v>
      </c>
    </row>
    <row r="147" spans="1:21" s="403" customFormat="1" ht="14.25" customHeight="1" hidden="1">
      <c r="A147" s="439" t="s">
        <v>336</v>
      </c>
      <c r="B147" s="378" t="s">
        <v>337</v>
      </c>
      <c r="C147" s="434" t="s">
        <v>434</v>
      </c>
      <c r="D147" s="422" t="s">
        <v>423</v>
      </c>
      <c r="E147" s="422" t="s">
        <v>423</v>
      </c>
      <c r="F147" s="366">
        <f aca="true" t="shared" si="52" ref="F147:T147">SUM(F148:F149)</f>
        <v>0</v>
      </c>
      <c r="G147" s="366">
        <f t="shared" si="52"/>
        <v>0</v>
      </c>
      <c r="H147" s="366">
        <f t="shared" si="52"/>
        <v>0</v>
      </c>
      <c r="I147" s="366">
        <f t="shared" si="52"/>
        <v>0</v>
      </c>
      <c r="J147" s="366">
        <f t="shared" si="52"/>
        <v>0</v>
      </c>
      <c r="K147" s="366">
        <f t="shared" si="52"/>
        <v>0</v>
      </c>
      <c r="L147" s="366">
        <f t="shared" si="52"/>
        <v>0</v>
      </c>
      <c r="M147" s="366">
        <f t="shared" si="52"/>
        <v>0</v>
      </c>
      <c r="N147" s="366">
        <f t="shared" si="52"/>
        <v>0</v>
      </c>
      <c r="O147" s="366">
        <f t="shared" si="52"/>
        <v>0</v>
      </c>
      <c r="P147" s="366">
        <f t="shared" si="52"/>
        <v>0</v>
      </c>
      <c r="Q147" s="366">
        <f t="shared" si="52"/>
        <v>0</v>
      </c>
      <c r="R147" s="366">
        <f t="shared" si="52"/>
        <v>0</v>
      </c>
      <c r="S147" s="366">
        <f t="shared" si="52"/>
        <v>0</v>
      </c>
      <c r="T147" s="366">
        <f t="shared" si="52"/>
        <v>0</v>
      </c>
      <c r="U147" s="367">
        <f t="shared" si="48"/>
        <v>0</v>
      </c>
    </row>
    <row r="148" spans="1:21" s="402" customFormat="1" ht="12" hidden="1">
      <c r="A148" s="440"/>
      <c r="B148" s="368" t="s">
        <v>416</v>
      </c>
      <c r="C148" s="434"/>
      <c r="D148" s="422"/>
      <c r="E148" s="422"/>
      <c r="F148" s="369">
        <v>0</v>
      </c>
      <c r="G148" s="369">
        <v>0</v>
      </c>
      <c r="H148" s="369">
        <v>0</v>
      </c>
      <c r="I148" s="369">
        <v>0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</v>
      </c>
      <c r="R148" s="369">
        <v>0</v>
      </c>
      <c r="S148" s="369">
        <v>0</v>
      </c>
      <c r="T148" s="369">
        <f>SUM(G148:N148)</f>
        <v>0</v>
      </c>
      <c r="U148" s="367">
        <f t="shared" si="48"/>
        <v>0</v>
      </c>
    </row>
    <row r="149" spans="1:21" s="402" customFormat="1" ht="12" hidden="1">
      <c r="A149" s="440"/>
      <c r="B149" s="368" t="s">
        <v>417</v>
      </c>
      <c r="C149" s="434"/>
      <c r="D149" s="422"/>
      <c r="E149" s="422"/>
      <c r="F149" s="369">
        <v>0</v>
      </c>
      <c r="G149" s="369">
        <v>0</v>
      </c>
      <c r="H149" s="369">
        <v>0</v>
      </c>
      <c r="I149" s="369">
        <v>0</v>
      </c>
      <c r="J149" s="369">
        <v>0</v>
      </c>
      <c r="K149" s="369">
        <v>0</v>
      </c>
      <c r="L149" s="369">
        <v>0</v>
      </c>
      <c r="M149" s="369">
        <v>0</v>
      </c>
      <c r="N149" s="369">
        <v>0</v>
      </c>
      <c r="O149" s="369">
        <v>0</v>
      </c>
      <c r="P149" s="369">
        <v>0</v>
      </c>
      <c r="Q149" s="369">
        <v>0</v>
      </c>
      <c r="R149" s="369">
        <v>0</v>
      </c>
      <c r="S149" s="369">
        <v>0</v>
      </c>
      <c r="T149" s="369">
        <f>SUM(G149:N149)</f>
        <v>0</v>
      </c>
      <c r="U149" s="367">
        <f t="shared" si="48"/>
        <v>0</v>
      </c>
    </row>
    <row r="150" spans="1:21" s="401" customFormat="1" ht="14.25" customHeight="1" hidden="1">
      <c r="A150" s="440"/>
      <c r="B150" s="379" t="s">
        <v>337</v>
      </c>
      <c r="C150" s="435" t="s">
        <v>434</v>
      </c>
      <c r="D150" s="436">
        <v>2012</v>
      </c>
      <c r="E150" s="436">
        <v>2016</v>
      </c>
      <c r="F150" s="371">
        <f aca="true" t="shared" si="53" ref="F150:T150">SUM(F151:F152)</f>
        <v>100490</v>
      </c>
      <c r="G150" s="371">
        <f t="shared" si="53"/>
        <v>0</v>
      </c>
      <c r="H150" s="371">
        <f t="shared" si="53"/>
        <v>20098</v>
      </c>
      <c r="I150" s="371">
        <f t="shared" si="53"/>
        <v>20098</v>
      </c>
      <c r="J150" s="371">
        <f t="shared" si="53"/>
        <v>20098</v>
      </c>
      <c r="K150" s="371">
        <f t="shared" si="53"/>
        <v>20098</v>
      </c>
      <c r="L150" s="371">
        <f t="shared" si="53"/>
        <v>0</v>
      </c>
      <c r="M150" s="371">
        <f t="shared" si="53"/>
        <v>0</v>
      </c>
      <c r="N150" s="371">
        <f t="shared" si="53"/>
        <v>0</v>
      </c>
      <c r="O150" s="371">
        <f t="shared" si="53"/>
        <v>0</v>
      </c>
      <c r="P150" s="371">
        <f t="shared" si="53"/>
        <v>0</v>
      </c>
      <c r="Q150" s="371">
        <f t="shared" si="53"/>
        <v>0</v>
      </c>
      <c r="R150" s="371">
        <f t="shared" si="53"/>
        <v>0</v>
      </c>
      <c r="S150" s="371">
        <f t="shared" si="53"/>
        <v>0</v>
      </c>
      <c r="T150" s="371">
        <f t="shared" si="53"/>
        <v>80392</v>
      </c>
      <c r="U150" s="372">
        <f t="shared" si="48"/>
        <v>20098</v>
      </c>
    </row>
    <row r="151" spans="1:21" s="400" customFormat="1" ht="12" hidden="1">
      <c r="A151" s="440"/>
      <c r="B151" s="373" t="s">
        <v>416</v>
      </c>
      <c r="C151" s="435"/>
      <c r="D151" s="436"/>
      <c r="E151" s="436"/>
      <c r="F151" s="374">
        <v>100490</v>
      </c>
      <c r="G151" s="374"/>
      <c r="H151" s="374">
        <v>20098</v>
      </c>
      <c r="I151" s="374">
        <v>20098</v>
      </c>
      <c r="J151" s="374">
        <v>20098</v>
      </c>
      <c r="K151" s="374">
        <v>20098</v>
      </c>
      <c r="L151" s="374">
        <v>0</v>
      </c>
      <c r="M151" s="374">
        <v>0</v>
      </c>
      <c r="N151" s="374">
        <v>0</v>
      </c>
      <c r="O151" s="374">
        <v>0</v>
      </c>
      <c r="P151" s="374">
        <v>0</v>
      </c>
      <c r="Q151" s="374">
        <v>0</v>
      </c>
      <c r="R151" s="374">
        <v>0</v>
      </c>
      <c r="S151" s="374">
        <v>0</v>
      </c>
      <c r="T151" s="374">
        <f>SUM(G151:N151)</f>
        <v>80392</v>
      </c>
      <c r="U151" s="372">
        <f t="shared" si="48"/>
        <v>20098</v>
      </c>
    </row>
    <row r="152" spans="1:21" s="400" customFormat="1" ht="12" hidden="1">
      <c r="A152" s="441"/>
      <c r="B152" s="373" t="s">
        <v>417</v>
      </c>
      <c r="C152" s="435"/>
      <c r="D152" s="436"/>
      <c r="E152" s="436"/>
      <c r="F152" s="374">
        <v>0</v>
      </c>
      <c r="G152" s="374">
        <v>0</v>
      </c>
      <c r="H152" s="374">
        <v>0</v>
      </c>
      <c r="I152" s="374">
        <v>0</v>
      </c>
      <c r="J152" s="374">
        <v>0</v>
      </c>
      <c r="K152" s="374">
        <v>0</v>
      </c>
      <c r="L152" s="374">
        <v>0</v>
      </c>
      <c r="M152" s="374">
        <v>0</v>
      </c>
      <c r="N152" s="374">
        <v>0</v>
      </c>
      <c r="O152" s="374">
        <v>0</v>
      </c>
      <c r="P152" s="374">
        <v>0</v>
      </c>
      <c r="Q152" s="374">
        <v>0</v>
      </c>
      <c r="R152" s="374">
        <v>0</v>
      </c>
      <c r="S152" s="374">
        <v>0</v>
      </c>
      <c r="T152" s="374">
        <f>SUM(G152:N152)</f>
        <v>0</v>
      </c>
      <c r="U152" s="372">
        <f t="shared" si="48"/>
        <v>0</v>
      </c>
    </row>
    <row r="153" spans="1:21" s="404" customFormat="1" ht="36" customHeight="1" hidden="1">
      <c r="A153" s="439" t="s">
        <v>338</v>
      </c>
      <c r="B153" s="380" t="s">
        <v>339</v>
      </c>
      <c r="C153" s="420" t="s">
        <v>427</v>
      </c>
      <c r="D153" s="421" t="s">
        <v>423</v>
      </c>
      <c r="E153" s="421" t="s">
        <v>423</v>
      </c>
      <c r="F153" s="359">
        <f aca="true" t="shared" si="54" ref="F153:T153">SUM(F154:F155)</f>
        <v>0</v>
      </c>
      <c r="G153" s="359">
        <f t="shared" si="54"/>
        <v>0</v>
      </c>
      <c r="H153" s="359">
        <f t="shared" si="54"/>
        <v>0</v>
      </c>
      <c r="I153" s="359">
        <f t="shared" si="54"/>
        <v>0</v>
      </c>
      <c r="J153" s="359">
        <f t="shared" si="54"/>
        <v>0</v>
      </c>
      <c r="K153" s="359">
        <f t="shared" si="54"/>
        <v>0</v>
      </c>
      <c r="L153" s="359">
        <f t="shared" si="54"/>
        <v>0</v>
      </c>
      <c r="M153" s="359">
        <f t="shared" si="54"/>
        <v>0</v>
      </c>
      <c r="N153" s="359">
        <f t="shared" si="54"/>
        <v>0</v>
      </c>
      <c r="O153" s="359">
        <f t="shared" si="54"/>
        <v>0</v>
      </c>
      <c r="P153" s="359">
        <f t="shared" si="54"/>
        <v>0</v>
      </c>
      <c r="Q153" s="359">
        <f t="shared" si="54"/>
        <v>0</v>
      </c>
      <c r="R153" s="359">
        <f t="shared" si="54"/>
        <v>0</v>
      </c>
      <c r="S153" s="359">
        <f t="shared" si="54"/>
        <v>0</v>
      </c>
      <c r="T153" s="359">
        <f t="shared" si="54"/>
        <v>0</v>
      </c>
      <c r="U153" s="360">
        <f t="shared" si="48"/>
        <v>0</v>
      </c>
    </row>
    <row r="154" spans="1:21" s="399" customFormat="1" ht="12" hidden="1">
      <c r="A154" s="440"/>
      <c r="B154" s="361" t="s">
        <v>416</v>
      </c>
      <c r="C154" s="420"/>
      <c r="D154" s="421"/>
      <c r="E154" s="421"/>
      <c r="F154" s="362">
        <v>0</v>
      </c>
      <c r="G154" s="362">
        <v>0</v>
      </c>
      <c r="H154" s="362">
        <v>0</v>
      </c>
      <c r="I154" s="362">
        <v>0</v>
      </c>
      <c r="J154" s="362">
        <v>0</v>
      </c>
      <c r="K154" s="362">
        <v>0</v>
      </c>
      <c r="L154" s="362">
        <v>0</v>
      </c>
      <c r="M154" s="362">
        <v>0</v>
      </c>
      <c r="N154" s="362">
        <v>0</v>
      </c>
      <c r="O154" s="362">
        <v>0</v>
      </c>
      <c r="P154" s="362">
        <v>0</v>
      </c>
      <c r="Q154" s="362">
        <v>0</v>
      </c>
      <c r="R154" s="362">
        <v>0</v>
      </c>
      <c r="S154" s="362">
        <v>0</v>
      </c>
      <c r="T154" s="362">
        <f>SUM(G154:N154)</f>
        <v>0</v>
      </c>
      <c r="U154" s="360">
        <f t="shared" si="48"/>
        <v>0</v>
      </c>
    </row>
    <row r="155" spans="1:21" s="399" customFormat="1" ht="12" hidden="1">
      <c r="A155" s="440"/>
      <c r="B155" s="361" t="s">
        <v>417</v>
      </c>
      <c r="C155" s="420"/>
      <c r="D155" s="421"/>
      <c r="E155" s="421"/>
      <c r="F155" s="362">
        <v>0</v>
      </c>
      <c r="G155" s="362">
        <v>0</v>
      </c>
      <c r="H155" s="362">
        <v>0</v>
      </c>
      <c r="I155" s="362">
        <v>0</v>
      </c>
      <c r="J155" s="362">
        <v>0</v>
      </c>
      <c r="K155" s="362">
        <v>0</v>
      </c>
      <c r="L155" s="362">
        <v>0</v>
      </c>
      <c r="M155" s="362">
        <v>0</v>
      </c>
      <c r="N155" s="362">
        <v>0</v>
      </c>
      <c r="O155" s="362">
        <v>0</v>
      </c>
      <c r="P155" s="362">
        <v>0</v>
      </c>
      <c r="Q155" s="362">
        <v>0</v>
      </c>
      <c r="R155" s="362">
        <v>0</v>
      </c>
      <c r="S155" s="362">
        <v>0</v>
      </c>
      <c r="T155" s="362">
        <f>SUM(G155:N155)</f>
        <v>0</v>
      </c>
      <c r="U155" s="360">
        <f t="shared" si="48"/>
        <v>0</v>
      </c>
    </row>
    <row r="156" spans="1:21" s="2" customFormat="1" ht="37.5" customHeight="1" hidden="1">
      <c r="A156" s="440"/>
      <c r="B156" s="381" t="s">
        <v>339</v>
      </c>
      <c r="C156" s="418" t="s">
        <v>427</v>
      </c>
      <c r="D156" s="419">
        <v>2012</v>
      </c>
      <c r="E156" s="419">
        <v>2013</v>
      </c>
      <c r="F156" s="363">
        <f aca="true" t="shared" si="55" ref="F156:T156">SUM(F157:F158)</f>
        <v>35000</v>
      </c>
      <c r="G156" s="363">
        <f t="shared" si="55"/>
        <v>0</v>
      </c>
      <c r="H156" s="363">
        <f t="shared" si="55"/>
        <v>15000</v>
      </c>
      <c r="I156" s="363">
        <f t="shared" si="55"/>
        <v>0</v>
      </c>
      <c r="J156" s="363">
        <f t="shared" si="55"/>
        <v>0</v>
      </c>
      <c r="K156" s="363">
        <f t="shared" si="55"/>
        <v>0</v>
      </c>
      <c r="L156" s="363">
        <f t="shared" si="55"/>
        <v>0</v>
      </c>
      <c r="M156" s="363">
        <f t="shared" si="55"/>
        <v>0</v>
      </c>
      <c r="N156" s="363">
        <f t="shared" si="55"/>
        <v>0</v>
      </c>
      <c r="O156" s="363">
        <f t="shared" si="55"/>
        <v>0</v>
      </c>
      <c r="P156" s="363">
        <f t="shared" si="55"/>
        <v>0</v>
      </c>
      <c r="Q156" s="363">
        <f t="shared" si="55"/>
        <v>0</v>
      </c>
      <c r="R156" s="363">
        <f t="shared" si="55"/>
        <v>0</v>
      </c>
      <c r="S156" s="363">
        <f t="shared" si="55"/>
        <v>0</v>
      </c>
      <c r="T156" s="363">
        <f t="shared" si="55"/>
        <v>15000</v>
      </c>
      <c r="U156" s="10">
        <f t="shared" si="48"/>
        <v>20000</v>
      </c>
    </row>
    <row r="157" spans="1:21" s="4" customFormat="1" ht="12" hidden="1">
      <c r="A157" s="440"/>
      <c r="B157" s="364" t="s">
        <v>416</v>
      </c>
      <c r="C157" s="418"/>
      <c r="D157" s="419"/>
      <c r="E157" s="419"/>
      <c r="F157" s="14">
        <v>35000</v>
      </c>
      <c r="G157" s="14"/>
      <c r="H157" s="14">
        <v>15000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f>SUM(G157:N157)</f>
        <v>15000</v>
      </c>
      <c r="U157" s="10">
        <f t="shared" si="48"/>
        <v>20000</v>
      </c>
    </row>
    <row r="158" spans="1:21" s="4" customFormat="1" ht="12" hidden="1">
      <c r="A158" s="441"/>
      <c r="B158" s="364" t="s">
        <v>417</v>
      </c>
      <c r="C158" s="418"/>
      <c r="D158" s="419"/>
      <c r="E158" s="419"/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f>SUM(G158:N158)</f>
        <v>0</v>
      </c>
      <c r="U158" s="10">
        <f t="shared" si="48"/>
        <v>0</v>
      </c>
    </row>
    <row r="159" spans="1:21" s="404" customFormat="1" ht="48" hidden="1">
      <c r="A159" s="439" t="s">
        <v>340</v>
      </c>
      <c r="B159" s="380" t="s">
        <v>341</v>
      </c>
      <c r="C159" s="420" t="s">
        <v>427</v>
      </c>
      <c r="D159" s="421" t="s">
        <v>423</v>
      </c>
      <c r="E159" s="421" t="s">
        <v>423</v>
      </c>
      <c r="F159" s="359">
        <f aca="true" t="shared" si="56" ref="F159:T159">SUM(F160:F161)</f>
        <v>0</v>
      </c>
      <c r="G159" s="359">
        <f t="shared" si="56"/>
        <v>0</v>
      </c>
      <c r="H159" s="359">
        <f t="shared" si="56"/>
        <v>0</v>
      </c>
      <c r="I159" s="359">
        <f t="shared" si="56"/>
        <v>0</v>
      </c>
      <c r="J159" s="359">
        <f t="shared" si="56"/>
        <v>0</v>
      </c>
      <c r="K159" s="359">
        <f t="shared" si="56"/>
        <v>0</v>
      </c>
      <c r="L159" s="359">
        <f t="shared" si="56"/>
        <v>0</v>
      </c>
      <c r="M159" s="359">
        <f t="shared" si="56"/>
        <v>0</v>
      </c>
      <c r="N159" s="359">
        <f t="shared" si="56"/>
        <v>0</v>
      </c>
      <c r="O159" s="359">
        <f t="shared" si="56"/>
        <v>0</v>
      </c>
      <c r="P159" s="359">
        <f t="shared" si="56"/>
        <v>0</v>
      </c>
      <c r="Q159" s="359">
        <f t="shared" si="56"/>
        <v>0</v>
      </c>
      <c r="R159" s="359">
        <f t="shared" si="56"/>
        <v>0</v>
      </c>
      <c r="S159" s="359">
        <f t="shared" si="56"/>
        <v>0</v>
      </c>
      <c r="T159" s="359">
        <f t="shared" si="56"/>
        <v>0</v>
      </c>
      <c r="U159" s="360">
        <f t="shared" si="48"/>
        <v>0</v>
      </c>
    </row>
    <row r="160" spans="1:21" s="399" customFormat="1" ht="12" hidden="1">
      <c r="A160" s="440"/>
      <c r="B160" s="361" t="s">
        <v>416</v>
      </c>
      <c r="C160" s="420"/>
      <c r="D160" s="421"/>
      <c r="E160" s="421"/>
      <c r="F160" s="362">
        <v>0</v>
      </c>
      <c r="G160" s="362">
        <v>0</v>
      </c>
      <c r="H160" s="362">
        <v>0</v>
      </c>
      <c r="I160" s="362">
        <v>0</v>
      </c>
      <c r="J160" s="362">
        <v>0</v>
      </c>
      <c r="K160" s="362">
        <v>0</v>
      </c>
      <c r="L160" s="362">
        <v>0</v>
      </c>
      <c r="M160" s="362">
        <v>0</v>
      </c>
      <c r="N160" s="362">
        <v>0</v>
      </c>
      <c r="O160" s="362">
        <v>0</v>
      </c>
      <c r="P160" s="362">
        <v>0</v>
      </c>
      <c r="Q160" s="362">
        <v>0</v>
      </c>
      <c r="R160" s="362">
        <v>0</v>
      </c>
      <c r="S160" s="362">
        <v>0</v>
      </c>
      <c r="T160" s="362">
        <f>SUM(G160:N160)</f>
        <v>0</v>
      </c>
      <c r="U160" s="360">
        <f t="shared" si="48"/>
        <v>0</v>
      </c>
    </row>
    <row r="161" spans="1:21" s="399" customFormat="1" ht="12" hidden="1">
      <c r="A161" s="440"/>
      <c r="B161" s="361" t="s">
        <v>417</v>
      </c>
      <c r="C161" s="420"/>
      <c r="D161" s="421"/>
      <c r="E161" s="421"/>
      <c r="F161" s="362">
        <v>0</v>
      </c>
      <c r="G161" s="362">
        <v>0</v>
      </c>
      <c r="H161" s="362">
        <v>0</v>
      </c>
      <c r="I161" s="362">
        <v>0</v>
      </c>
      <c r="J161" s="362">
        <v>0</v>
      </c>
      <c r="K161" s="362">
        <v>0</v>
      </c>
      <c r="L161" s="362">
        <v>0</v>
      </c>
      <c r="M161" s="362">
        <v>0</v>
      </c>
      <c r="N161" s="362">
        <v>0</v>
      </c>
      <c r="O161" s="362">
        <v>0</v>
      </c>
      <c r="P161" s="362">
        <v>0</v>
      </c>
      <c r="Q161" s="362">
        <v>0</v>
      </c>
      <c r="R161" s="362">
        <v>0</v>
      </c>
      <c r="S161" s="362">
        <v>0</v>
      </c>
      <c r="T161" s="362">
        <f>SUM(G161:N161)</f>
        <v>0</v>
      </c>
      <c r="U161" s="360">
        <f t="shared" si="48"/>
        <v>0</v>
      </c>
    </row>
    <row r="162" spans="1:21" s="2" customFormat="1" ht="48" hidden="1">
      <c r="A162" s="440"/>
      <c r="B162" s="381" t="s">
        <v>341</v>
      </c>
      <c r="C162" s="418" t="s">
        <v>427</v>
      </c>
      <c r="D162" s="419">
        <v>2012</v>
      </c>
      <c r="E162" s="419">
        <v>2013</v>
      </c>
      <c r="F162" s="363">
        <f aca="true" t="shared" si="57" ref="F162:T162">SUM(F163:F164)</f>
        <v>40000</v>
      </c>
      <c r="G162" s="363">
        <f t="shared" si="57"/>
        <v>0</v>
      </c>
      <c r="H162" s="363">
        <f t="shared" si="57"/>
        <v>10000</v>
      </c>
      <c r="I162" s="363">
        <f t="shared" si="57"/>
        <v>0</v>
      </c>
      <c r="J162" s="363">
        <f t="shared" si="57"/>
        <v>0</v>
      </c>
      <c r="K162" s="363">
        <f t="shared" si="57"/>
        <v>0</v>
      </c>
      <c r="L162" s="363">
        <f t="shared" si="57"/>
        <v>0</v>
      </c>
      <c r="M162" s="363">
        <f t="shared" si="57"/>
        <v>0</v>
      </c>
      <c r="N162" s="363">
        <f t="shared" si="57"/>
        <v>0</v>
      </c>
      <c r="O162" s="363">
        <f t="shared" si="57"/>
        <v>0</v>
      </c>
      <c r="P162" s="363">
        <f t="shared" si="57"/>
        <v>0</v>
      </c>
      <c r="Q162" s="363">
        <f t="shared" si="57"/>
        <v>0</v>
      </c>
      <c r="R162" s="363">
        <f t="shared" si="57"/>
        <v>0</v>
      </c>
      <c r="S162" s="363">
        <f t="shared" si="57"/>
        <v>0</v>
      </c>
      <c r="T162" s="363">
        <f t="shared" si="57"/>
        <v>10000</v>
      </c>
      <c r="U162" s="10">
        <f t="shared" si="48"/>
        <v>30000</v>
      </c>
    </row>
    <row r="163" spans="1:21" s="4" customFormat="1" ht="12" hidden="1">
      <c r="A163" s="440"/>
      <c r="B163" s="364" t="s">
        <v>416</v>
      </c>
      <c r="C163" s="418"/>
      <c r="D163" s="419"/>
      <c r="E163" s="419"/>
      <c r="F163" s="14">
        <v>40000</v>
      </c>
      <c r="G163" s="14"/>
      <c r="H163" s="14">
        <v>10000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f>SUM(G163:N163)</f>
        <v>10000</v>
      </c>
      <c r="U163" s="10">
        <f t="shared" si="48"/>
        <v>30000</v>
      </c>
    </row>
    <row r="164" spans="1:21" s="4" customFormat="1" ht="12" hidden="1">
      <c r="A164" s="441"/>
      <c r="B164" s="364" t="s">
        <v>417</v>
      </c>
      <c r="C164" s="418"/>
      <c r="D164" s="419"/>
      <c r="E164" s="419"/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f>SUM(G164:N164)</f>
        <v>0</v>
      </c>
      <c r="U164" s="10">
        <f t="shared" si="48"/>
        <v>0</v>
      </c>
    </row>
    <row r="165" spans="1:21" s="404" customFormat="1" ht="48.75" customHeight="1" hidden="1">
      <c r="A165" s="439" t="s">
        <v>342</v>
      </c>
      <c r="B165" s="380" t="s">
        <v>343</v>
      </c>
      <c r="C165" s="420" t="s">
        <v>427</v>
      </c>
      <c r="D165" s="421" t="s">
        <v>423</v>
      </c>
      <c r="E165" s="421" t="s">
        <v>423</v>
      </c>
      <c r="F165" s="359">
        <f aca="true" t="shared" si="58" ref="F165:T165">SUM(F166:F167)</f>
        <v>0</v>
      </c>
      <c r="G165" s="359">
        <f t="shared" si="58"/>
        <v>0</v>
      </c>
      <c r="H165" s="359">
        <f t="shared" si="58"/>
        <v>0</v>
      </c>
      <c r="I165" s="359">
        <f t="shared" si="58"/>
        <v>0</v>
      </c>
      <c r="J165" s="359">
        <f t="shared" si="58"/>
        <v>0</v>
      </c>
      <c r="K165" s="359">
        <f t="shared" si="58"/>
        <v>0</v>
      </c>
      <c r="L165" s="359">
        <f t="shared" si="58"/>
        <v>0</v>
      </c>
      <c r="M165" s="359">
        <f t="shared" si="58"/>
        <v>0</v>
      </c>
      <c r="N165" s="359">
        <f t="shared" si="58"/>
        <v>0</v>
      </c>
      <c r="O165" s="359">
        <f t="shared" si="58"/>
        <v>0</v>
      </c>
      <c r="P165" s="359">
        <f t="shared" si="58"/>
        <v>0</v>
      </c>
      <c r="Q165" s="359">
        <f t="shared" si="58"/>
        <v>0</v>
      </c>
      <c r="R165" s="359">
        <f t="shared" si="58"/>
        <v>0</v>
      </c>
      <c r="S165" s="359">
        <f t="shared" si="58"/>
        <v>0</v>
      </c>
      <c r="T165" s="359">
        <f t="shared" si="58"/>
        <v>0</v>
      </c>
      <c r="U165" s="360">
        <f t="shared" si="48"/>
        <v>0</v>
      </c>
    </row>
    <row r="166" spans="1:21" s="399" customFormat="1" ht="12" hidden="1">
      <c r="A166" s="440"/>
      <c r="B166" s="361" t="s">
        <v>416</v>
      </c>
      <c r="C166" s="420"/>
      <c r="D166" s="421"/>
      <c r="E166" s="421"/>
      <c r="F166" s="362">
        <v>0</v>
      </c>
      <c r="G166" s="362">
        <v>0</v>
      </c>
      <c r="H166" s="362">
        <v>0</v>
      </c>
      <c r="I166" s="362">
        <v>0</v>
      </c>
      <c r="J166" s="362">
        <v>0</v>
      </c>
      <c r="K166" s="362">
        <v>0</v>
      </c>
      <c r="L166" s="362">
        <v>0</v>
      </c>
      <c r="M166" s="362">
        <v>0</v>
      </c>
      <c r="N166" s="362">
        <v>0</v>
      </c>
      <c r="O166" s="362">
        <v>0</v>
      </c>
      <c r="P166" s="362">
        <v>0</v>
      </c>
      <c r="Q166" s="362">
        <v>0</v>
      </c>
      <c r="R166" s="362">
        <v>0</v>
      </c>
      <c r="S166" s="362">
        <v>0</v>
      </c>
      <c r="T166" s="362">
        <f>SUM(G166:N166)</f>
        <v>0</v>
      </c>
      <c r="U166" s="360">
        <f t="shared" si="48"/>
        <v>0</v>
      </c>
    </row>
    <row r="167" spans="1:21" s="399" customFormat="1" ht="12" hidden="1">
      <c r="A167" s="440"/>
      <c r="B167" s="361" t="s">
        <v>417</v>
      </c>
      <c r="C167" s="420"/>
      <c r="D167" s="421"/>
      <c r="E167" s="421"/>
      <c r="F167" s="362">
        <v>0</v>
      </c>
      <c r="G167" s="362">
        <v>0</v>
      </c>
      <c r="H167" s="362">
        <v>0</v>
      </c>
      <c r="I167" s="362">
        <v>0</v>
      </c>
      <c r="J167" s="362">
        <v>0</v>
      </c>
      <c r="K167" s="362">
        <v>0</v>
      </c>
      <c r="L167" s="362">
        <v>0</v>
      </c>
      <c r="M167" s="362">
        <v>0</v>
      </c>
      <c r="N167" s="362">
        <v>0</v>
      </c>
      <c r="O167" s="362">
        <v>0</v>
      </c>
      <c r="P167" s="362">
        <v>0</v>
      </c>
      <c r="Q167" s="362">
        <v>0</v>
      </c>
      <c r="R167" s="362">
        <v>0</v>
      </c>
      <c r="S167" s="362">
        <v>0</v>
      </c>
      <c r="T167" s="362">
        <f>SUM(G167:N167)</f>
        <v>0</v>
      </c>
      <c r="U167" s="360">
        <f t="shared" si="48"/>
        <v>0</v>
      </c>
    </row>
    <row r="168" spans="1:21" s="2" customFormat="1" ht="49.5" customHeight="1" hidden="1">
      <c r="A168" s="440"/>
      <c r="B168" s="381" t="s">
        <v>343</v>
      </c>
      <c r="C168" s="418" t="s">
        <v>427</v>
      </c>
      <c r="D168" s="419">
        <v>2012</v>
      </c>
      <c r="E168" s="419">
        <v>2013</v>
      </c>
      <c r="F168" s="363">
        <f aca="true" t="shared" si="59" ref="F168:T168">SUM(F169:F170)</f>
        <v>50000</v>
      </c>
      <c r="G168" s="363">
        <f t="shared" si="59"/>
        <v>0</v>
      </c>
      <c r="H168" s="363">
        <f t="shared" si="59"/>
        <v>30000</v>
      </c>
      <c r="I168" s="363">
        <f t="shared" si="59"/>
        <v>0</v>
      </c>
      <c r="J168" s="363">
        <f t="shared" si="59"/>
        <v>0</v>
      </c>
      <c r="K168" s="363">
        <f t="shared" si="59"/>
        <v>0</v>
      </c>
      <c r="L168" s="363">
        <f t="shared" si="59"/>
        <v>0</v>
      </c>
      <c r="M168" s="363">
        <f t="shared" si="59"/>
        <v>0</v>
      </c>
      <c r="N168" s="363">
        <f t="shared" si="59"/>
        <v>0</v>
      </c>
      <c r="O168" s="363">
        <f t="shared" si="59"/>
        <v>0</v>
      </c>
      <c r="P168" s="363">
        <f t="shared" si="59"/>
        <v>0</v>
      </c>
      <c r="Q168" s="363">
        <f t="shared" si="59"/>
        <v>0</v>
      </c>
      <c r="R168" s="363">
        <f t="shared" si="59"/>
        <v>0</v>
      </c>
      <c r="S168" s="363">
        <f t="shared" si="59"/>
        <v>0</v>
      </c>
      <c r="T168" s="363">
        <f t="shared" si="59"/>
        <v>30000</v>
      </c>
      <c r="U168" s="10">
        <f t="shared" si="48"/>
        <v>20000</v>
      </c>
    </row>
    <row r="169" spans="1:21" s="4" customFormat="1" ht="12" hidden="1">
      <c r="A169" s="440"/>
      <c r="B169" s="364" t="s">
        <v>416</v>
      </c>
      <c r="C169" s="418"/>
      <c r="D169" s="419"/>
      <c r="E169" s="419"/>
      <c r="F169" s="14">
        <v>50000</v>
      </c>
      <c r="G169" s="14"/>
      <c r="H169" s="14">
        <v>30000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f>SUM(G169:N169)</f>
        <v>30000</v>
      </c>
      <c r="U169" s="10">
        <f t="shared" si="48"/>
        <v>20000</v>
      </c>
    </row>
    <row r="170" spans="1:21" s="4" customFormat="1" ht="12" hidden="1">
      <c r="A170" s="441"/>
      <c r="B170" s="364" t="s">
        <v>417</v>
      </c>
      <c r="C170" s="418"/>
      <c r="D170" s="419"/>
      <c r="E170" s="419"/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f>SUM(G170:N170)</f>
        <v>0</v>
      </c>
      <c r="U170" s="10">
        <f t="shared" si="48"/>
        <v>0</v>
      </c>
    </row>
    <row r="171" spans="1:21" s="404" customFormat="1" ht="48" hidden="1">
      <c r="A171" s="439" t="s">
        <v>344</v>
      </c>
      <c r="B171" s="380" t="s">
        <v>349</v>
      </c>
      <c r="C171" s="420" t="s">
        <v>427</v>
      </c>
      <c r="D171" s="421" t="s">
        <v>423</v>
      </c>
      <c r="E171" s="421" t="s">
        <v>423</v>
      </c>
      <c r="F171" s="359">
        <f aca="true" t="shared" si="60" ref="F171:T171">SUM(F172:F173)</f>
        <v>0</v>
      </c>
      <c r="G171" s="359">
        <f t="shared" si="60"/>
        <v>0</v>
      </c>
      <c r="H171" s="359">
        <f t="shared" si="60"/>
        <v>0</v>
      </c>
      <c r="I171" s="359">
        <f t="shared" si="60"/>
        <v>0</v>
      </c>
      <c r="J171" s="359">
        <f t="shared" si="60"/>
        <v>0</v>
      </c>
      <c r="K171" s="359">
        <f t="shared" si="60"/>
        <v>0</v>
      </c>
      <c r="L171" s="359">
        <f t="shared" si="60"/>
        <v>0</v>
      </c>
      <c r="M171" s="359">
        <f t="shared" si="60"/>
        <v>0</v>
      </c>
      <c r="N171" s="359">
        <f t="shared" si="60"/>
        <v>0</v>
      </c>
      <c r="O171" s="359">
        <f t="shared" si="60"/>
        <v>0</v>
      </c>
      <c r="P171" s="359">
        <f t="shared" si="60"/>
        <v>0</v>
      </c>
      <c r="Q171" s="359">
        <f t="shared" si="60"/>
        <v>0</v>
      </c>
      <c r="R171" s="359">
        <f t="shared" si="60"/>
        <v>0</v>
      </c>
      <c r="S171" s="359">
        <f t="shared" si="60"/>
        <v>0</v>
      </c>
      <c r="T171" s="359">
        <f t="shared" si="60"/>
        <v>0</v>
      </c>
      <c r="U171" s="360">
        <f t="shared" si="48"/>
        <v>0</v>
      </c>
    </row>
    <row r="172" spans="1:21" s="399" customFormat="1" ht="12" hidden="1">
      <c r="A172" s="440"/>
      <c r="B172" s="361" t="s">
        <v>416</v>
      </c>
      <c r="C172" s="420"/>
      <c r="D172" s="421"/>
      <c r="E172" s="421"/>
      <c r="F172" s="362">
        <v>0</v>
      </c>
      <c r="G172" s="362">
        <v>0</v>
      </c>
      <c r="H172" s="362">
        <v>0</v>
      </c>
      <c r="I172" s="362">
        <v>0</v>
      </c>
      <c r="J172" s="362">
        <v>0</v>
      </c>
      <c r="K172" s="362">
        <v>0</v>
      </c>
      <c r="L172" s="362">
        <v>0</v>
      </c>
      <c r="M172" s="362">
        <v>0</v>
      </c>
      <c r="N172" s="362">
        <v>0</v>
      </c>
      <c r="O172" s="362">
        <v>0</v>
      </c>
      <c r="P172" s="362">
        <v>0</v>
      </c>
      <c r="Q172" s="362">
        <v>0</v>
      </c>
      <c r="R172" s="362">
        <v>0</v>
      </c>
      <c r="S172" s="362">
        <v>0</v>
      </c>
      <c r="T172" s="362">
        <f>SUM(G172:N172)</f>
        <v>0</v>
      </c>
      <c r="U172" s="360">
        <f t="shared" si="48"/>
        <v>0</v>
      </c>
    </row>
    <row r="173" spans="1:21" s="399" customFormat="1" ht="12" hidden="1">
      <c r="A173" s="440"/>
      <c r="B173" s="361" t="s">
        <v>417</v>
      </c>
      <c r="C173" s="420"/>
      <c r="D173" s="421"/>
      <c r="E173" s="421"/>
      <c r="F173" s="362">
        <v>0</v>
      </c>
      <c r="G173" s="362">
        <v>0</v>
      </c>
      <c r="H173" s="362">
        <v>0</v>
      </c>
      <c r="I173" s="362">
        <v>0</v>
      </c>
      <c r="J173" s="362">
        <v>0</v>
      </c>
      <c r="K173" s="362">
        <v>0</v>
      </c>
      <c r="L173" s="362">
        <v>0</v>
      </c>
      <c r="M173" s="362">
        <v>0</v>
      </c>
      <c r="N173" s="362">
        <v>0</v>
      </c>
      <c r="O173" s="362">
        <v>0</v>
      </c>
      <c r="P173" s="362">
        <v>0</v>
      </c>
      <c r="Q173" s="362">
        <v>0</v>
      </c>
      <c r="R173" s="362">
        <v>0</v>
      </c>
      <c r="S173" s="362">
        <v>0</v>
      </c>
      <c r="T173" s="362">
        <f>SUM(G173:N173)</f>
        <v>0</v>
      </c>
      <c r="U173" s="360">
        <f t="shared" si="48"/>
        <v>0</v>
      </c>
    </row>
    <row r="174" spans="1:21" s="2" customFormat="1" ht="48" hidden="1">
      <c r="A174" s="440"/>
      <c r="B174" s="381" t="s">
        <v>349</v>
      </c>
      <c r="C174" s="418" t="s">
        <v>427</v>
      </c>
      <c r="D174" s="419">
        <v>2012</v>
      </c>
      <c r="E174" s="419">
        <v>2013</v>
      </c>
      <c r="F174" s="363">
        <f aca="true" t="shared" si="61" ref="F174:T174">SUM(F175:F176)</f>
        <v>30000</v>
      </c>
      <c r="G174" s="363">
        <f t="shared" si="61"/>
        <v>0</v>
      </c>
      <c r="H174" s="363">
        <f t="shared" si="61"/>
        <v>15000</v>
      </c>
      <c r="I174" s="363">
        <f t="shared" si="61"/>
        <v>0</v>
      </c>
      <c r="J174" s="363">
        <f t="shared" si="61"/>
        <v>0</v>
      </c>
      <c r="K174" s="363">
        <f t="shared" si="61"/>
        <v>0</v>
      </c>
      <c r="L174" s="363">
        <f t="shared" si="61"/>
        <v>0</v>
      </c>
      <c r="M174" s="363">
        <f t="shared" si="61"/>
        <v>0</v>
      </c>
      <c r="N174" s="363">
        <f t="shared" si="61"/>
        <v>0</v>
      </c>
      <c r="O174" s="363">
        <f t="shared" si="61"/>
        <v>0</v>
      </c>
      <c r="P174" s="363">
        <f t="shared" si="61"/>
        <v>0</v>
      </c>
      <c r="Q174" s="363">
        <f t="shared" si="61"/>
        <v>0</v>
      </c>
      <c r="R174" s="363">
        <f t="shared" si="61"/>
        <v>0</v>
      </c>
      <c r="S174" s="363">
        <f t="shared" si="61"/>
        <v>0</v>
      </c>
      <c r="T174" s="363">
        <f t="shared" si="61"/>
        <v>15000</v>
      </c>
      <c r="U174" s="10">
        <f t="shared" si="48"/>
        <v>15000</v>
      </c>
    </row>
    <row r="175" spans="1:21" s="4" customFormat="1" ht="12" hidden="1">
      <c r="A175" s="440"/>
      <c r="B175" s="364" t="s">
        <v>416</v>
      </c>
      <c r="C175" s="418"/>
      <c r="D175" s="419"/>
      <c r="E175" s="419"/>
      <c r="F175" s="14">
        <v>30000</v>
      </c>
      <c r="G175" s="14"/>
      <c r="H175" s="14">
        <v>15000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f>SUM(G175:N175)</f>
        <v>15000</v>
      </c>
      <c r="U175" s="10">
        <f t="shared" si="48"/>
        <v>15000</v>
      </c>
    </row>
    <row r="176" spans="1:21" s="4" customFormat="1" ht="12" hidden="1">
      <c r="A176" s="441"/>
      <c r="B176" s="364" t="s">
        <v>417</v>
      </c>
      <c r="C176" s="418"/>
      <c r="D176" s="419"/>
      <c r="E176" s="419"/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f>SUM(G176:N176)</f>
        <v>0</v>
      </c>
      <c r="U176" s="10">
        <f t="shared" si="48"/>
        <v>0</v>
      </c>
    </row>
    <row r="177" spans="1:21" s="404" customFormat="1" ht="48" hidden="1">
      <c r="A177" s="439" t="s">
        <v>350</v>
      </c>
      <c r="B177" s="380" t="s">
        <v>351</v>
      </c>
      <c r="C177" s="420" t="s">
        <v>427</v>
      </c>
      <c r="D177" s="421" t="s">
        <v>423</v>
      </c>
      <c r="E177" s="421" t="s">
        <v>423</v>
      </c>
      <c r="F177" s="359">
        <f aca="true" t="shared" si="62" ref="F177:T177">SUM(F178:F179)</f>
        <v>0</v>
      </c>
      <c r="G177" s="359">
        <f t="shared" si="62"/>
        <v>0</v>
      </c>
      <c r="H177" s="359">
        <f t="shared" si="62"/>
        <v>0</v>
      </c>
      <c r="I177" s="359">
        <f t="shared" si="62"/>
        <v>0</v>
      </c>
      <c r="J177" s="359">
        <f t="shared" si="62"/>
        <v>0</v>
      </c>
      <c r="K177" s="359">
        <f t="shared" si="62"/>
        <v>0</v>
      </c>
      <c r="L177" s="359">
        <f t="shared" si="62"/>
        <v>0</v>
      </c>
      <c r="M177" s="359">
        <f t="shared" si="62"/>
        <v>0</v>
      </c>
      <c r="N177" s="359">
        <f t="shared" si="62"/>
        <v>0</v>
      </c>
      <c r="O177" s="359">
        <f t="shared" si="62"/>
        <v>0</v>
      </c>
      <c r="P177" s="359">
        <f t="shared" si="62"/>
        <v>0</v>
      </c>
      <c r="Q177" s="359">
        <f t="shared" si="62"/>
        <v>0</v>
      </c>
      <c r="R177" s="359">
        <f t="shared" si="62"/>
        <v>0</v>
      </c>
      <c r="S177" s="359">
        <f t="shared" si="62"/>
        <v>0</v>
      </c>
      <c r="T177" s="359">
        <f t="shared" si="62"/>
        <v>0</v>
      </c>
      <c r="U177" s="360">
        <f t="shared" si="48"/>
        <v>0</v>
      </c>
    </row>
    <row r="178" spans="1:21" s="399" customFormat="1" ht="12" hidden="1">
      <c r="A178" s="440"/>
      <c r="B178" s="361" t="s">
        <v>416</v>
      </c>
      <c r="C178" s="420"/>
      <c r="D178" s="421"/>
      <c r="E178" s="421"/>
      <c r="F178" s="362">
        <v>0</v>
      </c>
      <c r="G178" s="362">
        <v>0</v>
      </c>
      <c r="H178" s="362">
        <v>0</v>
      </c>
      <c r="I178" s="362">
        <v>0</v>
      </c>
      <c r="J178" s="362">
        <v>0</v>
      </c>
      <c r="K178" s="362">
        <v>0</v>
      </c>
      <c r="L178" s="362">
        <v>0</v>
      </c>
      <c r="M178" s="362">
        <v>0</v>
      </c>
      <c r="N178" s="362">
        <v>0</v>
      </c>
      <c r="O178" s="362">
        <v>0</v>
      </c>
      <c r="P178" s="362">
        <v>0</v>
      </c>
      <c r="Q178" s="362">
        <v>0</v>
      </c>
      <c r="R178" s="362">
        <v>0</v>
      </c>
      <c r="S178" s="362">
        <v>0</v>
      </c>
      <c r="T178" s="362">
        <f>SUM(G178:N178)</f>
        <v>0</v>
      </c>
      <c r="U178" s="360">
        <f t="shared" si="48"/>
        <v>0</v>
      </c>
    </row>
    <row r="179" spans="1:21" s="399" customFormat="1" ht="12" hidden="1">
      <c r="A179" s="440"/>
      <c r="B179" s="361" t="s">
        <v>417</v>
      </c>
      <c r="C179" s="420"/>
      <c r="D179" s="421"/>
      <c r="E179" s="421"/>
      <c r="F179" s="362">
        <v>0</v>
      </c>
      <c r="G179" s="362">
        <v>0</v>
      </c>
      <c r="H179" s="362">
        <v>0</v>
      </c>
      <c r="I179" s="362">
        <v>0</v>
      </c>
      <c r="J179" s="362">
        <v>0</v>
      </c>
      <c r="K179" s="362">
        <v>0</v>
      </c>
      <c r="L179" s="362">
        <v>0</v>
      </c>
      <c r="M179" s="362">
        <v>0</v>
      </c>
      <c r="N179" s="362">
        <v>0</v>
      </c>
      <c r="O179" s="362">
        <v>0</v>
      </c>
      <c r="P179" s="362">
        <v>0</v>
      </c>
      <c r="Q179" s="362">
        <v>0</v>
      </c>
      <c r="R179" s="362">
        <v>0</v>
      </c>
      <c r="S179" s="362">
        <v>0</v>
      </c>
      <c r="T179" s="362">
        <f>SUM(G179:N179)</f>
        <v>0</v>
      </c>
      <c r="U179" s="360">
        <f t="shared" si="48"/>
        <v>0</v>
      </c>
    </row>
    <row r="180" spans="1:21" s="2" customFormat="1" ht="48" hidden="1">
      <c r="A180" s="440"/>
      <c r="B180" s="381" t="s">
        <v>351</v>
      </c>
      <c r="C180" s="418" t="s">
        <v>427</v>
      </c>
      <c r="D180" s="419">
        <v>2012</v>
      </c>
      <c r="E180" s="419">
        <v>2013</v>
      </c>
      <c r="F180" s="363">
        <f aca="true" t="shared" si="63" ref="F180:T180">SUM(F181:F182)</f>
        <v>40000</v>
      </c>
      <c r="G180" s="363">
        <f t="shared" si="63"/>
        <v>0</v>
      </c>
      <c r="H180" s="363">
        <f t="shared" si="63"/>
        <v>20000</v>
      </c>
      <c r="I180" s="363">
        <f t="shared" si="63"/>
        <v>0</v>
      </c>
      <c r="J180" s="363">
        <f t="shared" si="63"/>
        <v>0</v>
      </c>
      <c r="K180" s="363">
        <f t="shared" si="63"/>
        <v>0</v>
      </c>
      <c r="L180" s="363">
        <f t="shared" si="63"/>
        <v>0</v>
      </c>
      <c r="M180" s="363">
        <f t="shared" si="63"/>
        <v>0</v>
      </c>
      <c r="N180" s="363">
        <f t="shared" si="63"/>
        <v>0</v>
      </c>
      <c r="O180" s="363">
        <f t="shared" si="63"/>
        <v>0</v>
      </c>
      <c r="P180" s="363">
        <f t="shared" si="63"/>
        <v>0</v>
      </c>
      <c r="Q180" s="363">
        <f t="shared" si="63"/>
        <v>0</v>
      </c>
      <c r="R180" s="363">
        <f t="shared" si="63"/>
        <v>0</v>
      </c>
      <c r="S180" s="363">
        <f t="shared" si="63"/>
        <v>0</v>
      </c>
      <c r="T180" s="363">
        <f t="shared" si="63"/>
        <v>20000</v>
      </c>
      <c r="U180" s="10">
        <f t="shared" si="48"/>
        <v>20000</v>
      </c>
    </row>
    <row r="181" spans="1:21" s="4" customFormat="1" ht="12" hidden="1">
      <c r="A181" s="440"/>
      <c r="B181" s="364" t="s">
        <v>416</v>
      </c>
      <c r="C181" s="418"/>
      <c r="D181" s="419"/>
      <c r="E181" s="419"/>
      <c r="F181" s="14">
        <v>40000</v>
      </c>
      <c r="G181" s="14"/>
      <c r="H181" s="14">
        <v>20000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f>SUM(G181:N181)</f>
        <v>20000</v>
      </c>
      <c r="U181" s="10">
        <f t="shared" si="48"/>
        <v>20000</v>
      </c>
    </row>
    <row r="182" spans="1:21" s="4" customFormat="1" ht="12" hidden="1">
      <c r="A182" s="441"/>
      <c r="B182" s="364" t="s">
        <v>417</v>
      </c>
      <c r="C182" s="418"/>
      <c r="D182" s="419"/>
      <c r="E182" s="419"/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f>SUM(G182:N182)</f>
        <v>0</v>
      </c>
      <c r="U182" s="10">
        <f t="shared" si="48"/>
        <v>0</v>
      </c>
    </row>
    <row r="183" spans="1:21" s="404" customFormat="1" ht="48" hidden="1">
      <c r="A183" s="439" t="s">
        <v>352</v>
      </c>
      <c r="B183" s="380" t="s">
        <v>353</v>
      </c>
      <c r="C183" s="420" t="s">
        <v>427</v>
      </c>
      <c r="D183" s="421" t="s">
        <v>423</v>
      </c>
      <c r="E183" s="421" t="s">
        <v>423</v>
      </c>
      <c r="F183" s="359">
        <f aca="true" t="shared" si="64" ref="F183:T183">SUM(F184:F185)</f>
        <v>0</v>
      </c>
      <c r="G183" s="359">
        <f t="shared" si="64"/>
        <v>0</v>
      </c>
      <c r="H183" s="359">
        <f t="shared" si="64"/>
        <v>0</v>
      </c>
      <c r="I183" s="359">
        <f t="shared" si="64"/>
        <v>0</v>
      </c>
      <c r="J183" s="359">
        <f t="shared" si="64"/>
        <v>0</v>
      </c>
      <c r="K183" s="359">
        <f t="shared" si="64"/>
        <v>0</v>
      </c>
      <c r="L183" s="359">
        <f t="shared" si="64"/>
        <v>0</v>
      </c>
      <c r="M183" s="359">
        <f t="shared" si="64"/>
        <v>0</v>
      </c>
      <c r="N183" s="359">
        <f t="shared" si="64"/>
        <v>0</v>
      </c>
      <c r="O183" s="359">
        <f t="shared" si="64"/>
        <v>0</v>
      </c>
      <c r="P183" s="359">
        <f t="shared" si="64"/>
        <v>0</v>
      </c>
      <c r="Q183" s="359">
        <f t="shared" si="64"/>
        <v>0</v>
      </c>
      <c r="R183" s="359">
        <f t="shared" si="64"/>
        <v>0</v>
      </c>
      <c r="S183" s="359">
        <f t="shared" si="64"/>
        <v>0</v>
      </c>
      <c r="T183" s="359">
        <f t="shared" si="64"/>
        <v>0</v>
      </c>
      <c r="U183" s="360">
        <f t="shared" si="48"/>
        <v>0</v>
      </c>
    </row>
    <row r="184" spans="1:21" s="399" customFormat="1" ht="12" hidden="1">
      <c r="A184" s="440"/>
      <c r="B184" s="361" t="s">
        <v>416</v>
      </c>
      <c r="C184" s="420"/>
      <c r="D184" s="421"/>
      <c r="E184" s="421"/>
      <c r="F184" s="362">
        <v>0</v>
      </c>
      <c r="G184" s="362">
        <v>0</v>
      </c>
      <c r="H184" s="362">
        <v>0</v>
      </c>
      <c r="I184" s="362">
        <v>0</v>
      </c>
      <c r="J184" s="362">
        <v>0</v>
      </c>
      <c r="K184" s="362">
        <v>0</v>
      </c>
      <c r="L184" s="362">
        <v>0</v>
      </c>
      <c r="M184" s="362">
        <v>0</v>
      </c>
      <c r="N184" s="362">
        <v>0</v>
      </c>
      <c r="O184" s="362">
        <v>0</v>
      </c>
      <c r="P184" s="362">
        <v>0</v>
      </c>
      <c r="Q184" s="362">
        <v>0</v>
      </c>
      <c r="R184" s="362">
        <v>0</v>
      </c>
      <c r="S184" s="362">
        <v>0</v>
      </c>
      <c r="T184" s="362">
        <f>SUM(G184:N184)</f>
        <v>0</v>
      </c>
      <c r="U184" s="360">
        <f t="shared" si="48"/>
        <v>0</v>
      </c>
    </row>
    <row r="185" spans="1:21" s="399" customFormat="1" ht="12" hidden="1">
      <c r="A185" s="440"/>
      <c r="B185" s="361" t="s">
        <v>417</v>
      </c>
      <c r="C185" s="420"/>
      <c r="D185" s="421"/>
      <c r="E185" s="421"/>
      <c r="F185" s="362">
        <v>0</v>
      </c>
      <c r="G185" s="362">
        <v>0</v>
      </c>
      <c r="H185" s="362">
        <v>0</v>
      </c>
      <c r="I185" s="362">
        <v>0</v>
      </c>
      <c r="J185" s="362">
        <v>0</v>
      </c>
      <c r="K185" s="362">
        <v>0</v>
      </c>
      <c r="L185" s="362">
        <v>0</v>
      </c>
      <c r="M185" s="362">
        <v>0</v>
      </c>
      <c r="N185" s="362">
        <v>0</v>
      </c>
      <c r="O185" s="362">
        <v>0</v>
      </c>
      <c r="P185" s="362">
        <v>0</v>
      </c>
      <c r="Q185" s="362">
        <v>0</v>
      </c>
      <c r="R185" s="362">
        <v>0</v>
      </c>
      <c r="S185" s="362">
        <v>0</v>
      </c>
      <c r="T185" s="362">
        <f>SUM(G185:N185)</f>
        <v>0</v>
      </c>
      <c r="U185" s="360">
        <f t="shared" si="48"/>
        <v>0</v>
      </c>
    </row>
    <row r="186" spans="1:21" s="2" customFormat="1" ht="48" hidden="1">
      <c r="A186" s="440"/>
      <c r="B186" s="381" t="s">
        <v>353</v>
      </c>
      <c r="C186" s="418" t="s">
        <v>427</v>
      </c>
      <c r="D186" s="419">
        <v>2012</v>
      </c>
      <c r="E186" s="419">
        <v>2013</v>
      </c>
      <c r="F186" s="363">
        <f aca="true" t="shared" si="65" ref="F186:T186">SUM(F187:F188)</f>
        <v>35000</v>
      </c>
      <c r="G186" s="363">
        <f t="shared" si="65"/>
        <v>0</v>
      </c>
      <c r="H186" s="363">
        <f t="shared" si="65"/>
        <v>20000</v>
      </c>
      <c r="I186" s="363">
        <f t="shared" si="65"/>
        <v>0</v>
      </c>
      <c r="J186" s="363">
        <f t="shared" si="65"/>
        <v>0</v>
      </c>
      <c r="K186" s="363">
        <f t="shared" si="65"/>
        <v>0</v>
      </c>
      <c r="L186" s="363">
        <f t="shared" si="65"/>
        <v>0</v>
      </c>
      <c r="M186" s="363">
        <f t="shared" si="65"/>
        <v>0</v>
      </c>
      <c r="N186" s="363">
        <f t="shared" si="65"/>
        <v>0</v>
      </c>
      <c r="O186" s="363">
        <f t="shared" si="65"/>
        <v>0</v>
      </c>
      <c r="P186" s="363">
        <f t="shared" si="65"/>
        <v>0</v>
      </c>
      <c r="Q186" s="363">
        <f t="shared" si="65"/>
        <v>0</v>
      </c>
      <c r="R186" s="363">
        <f t="shared" si="65"/>
        <v>0</v>
      </c>
      <c r="S186" s="363">
        <f t="shared" si="65"/>
        <v>0</v>
      </c>
      <c r="T186" s="363">
        <f t="shared" si="65"/>
        <v>20000</v>
      </c>
      <c r="U186" s="10">
        <f t="shared" si="48"/>
        <v>15000</v>
      </c>
    </row>
    <row r="187" spans="1:21" s="4" customFormat="1" ht="12" hidden="1">
      <c r="A187" s="440"/>
      <c r="B187" s="364" t="s">
        <v>416</v>
      </c>
      <c r="C187" s="418"/>
      <c r="D187" s="419"/>
      <c r="E187" s="419"/>
      <c r="F187" s="14">
        <v>35000</v>
      </c>
      <c r="G187" s="14"/>
      <c r="H187" s="14">
        <v>20000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f>SUM(G187:N187)</f>
        <v>20000</v>
      </c>
      <c r="U187" s="10">
        <f t="shared" si="48"/>
        <v>15000</v>
      </c>
    </row>
    <row r="188" spans="1:21" s="4" customFormat="1" ht="12" hidden="1">
      <c r="A188" s="441"/>
      <c r="B188" s="364" t="s">
        <v>417</v>
      </c>
      <c r="C188" s="418"/>
      <c r="D188" s="419"/>
      <c r="E188" s="419"/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f>SUM(G188:N188)</f>
        <v>0</v>
      </c>
      <c r="U188" s="10">
        <f t="shared" si="48"/>
        <v>0</v>
      </c>
    </row>
    <row r="189" spans="1:21" s="404" customFormat="1" ht="36" customHeight="1" hidden="1">
      <c r="A189" s="439" t="s">
        <v>354</v>
      </c>
      <c r="B189" s="380" t="s">
        <v>355</v>
      </c>
      <c r="C189" s="420" t="s">
        <v>427</v>
      </c>
      <c r="D189" s="421" t="s">
        <v>423</v>
      </c>
      <c r="E189" s="421" t="s">
        <v>423</v>
      </c>
      <c r="F189" s="359">
        <f aca="true" t="shared" si="66" ref="F189:T189">SUM(F190:F191)</f>
        <v>0</v>
      </c>
      <c r="G189" s="359">
        <f t="shared" si="66"/>
        <v>0</v>
      </c>
      <c r="H189" s="359">
        <f t="shared" si="66"/>
        <v>0</v>
      </c>
      <c r="I189" s="359">
        <f t="shared" si="66"/>
        <v>0</v>
      </c>
      <c r="J189" s="359">
        <f t="shared" si="66"/>
        <v>0</v>
      </c>
      <c r="K189" s="359">
        <f t="shared" si="66"/>
        <v>0</v>
      </c>
      <c r="L189" s="359">
        <f t="shared" si="66"/>
        <v>0</v>
      </c>
      <c r="M189" s="359">
        <f t="shared" si="66"/>
        <v>0</v>
      </c>
      <c r="N189" s="359">
        <f t="shared" si="66"/>
        <v>0</v>
      </c>
      <c r="O189" s="359">
        <f t="shared" si="66"/>
        <v>0</v>
      </c>
      <c r="P189" s="359">
        <f t="shared" si="66"/>
        <v>0</v>
      </c>
      <c r="Q189" s="359">
        <f t="shared" si="66"/>
        <v>0</v>
      </c>
      <c r="R189" s="359">
        <f t="shared" si="66"/>
        <v>0</v>
      </c>
      <c r="S189" s="359">
        <f t="shared" si="66"/>
        <v>0</v>
      </c>
      <c r="T189" s="359">
        <f t="shared" si="66"/>
        <v>0</v>
      </c>
      <c r="U189" s="360">
        <f t="shared" si="48"/>
        <v>0</v>
      </c>
    </row>
    <row r="190" spans="1:21" s="399" customFormat="1" ht="12" hidden="1">
      <c r="A190" s="440"/>
      <c r="B190" s="361" t="s">
        <v>416</v>
      </c>
      <c r="C190" s="420"/>
      <c r="D190" s="421"/>
      <c r="E190" s="421"/>
      <c r="F190" s="362">
        <v>0</v>
      </c>
      <c r="G190" s="362">
        <v>0</v>
      </c>
      <c r="H190" s="362">
        <v>0</v>
      </c>
      <c r="I190" s="362">
        <v>0</v>
      </c>
      <c r="J190" s="362">
        <v>0</v>
      </c>
      <c r="K190" s="362">
        <v>0</v>
      </c>
      <c r="L190" s="362">
        <v>0</v>
      </c>
      <c r="M190" s="362">
        <v>0</v>
      </c>
      <c r="N190" s="362">
        <v>0</v>
      </c>
      <c r="O190" s="362">
        <v>0</v>
      </c>
      <c r="P190" s="362">
        <v>0</v>
      </c>
      <c r="Q190" s="362">
        <v>0</v>
      </c>
      <c r="R190" s="362">
        <v>0</v>
      </c>
      <c r="S190" s="362">
        <v>0</v>
      </c>
      <c r="T190" s="362">
        <f>SUM(G190:N190)</f>
        <v>0</v>
      </c>
      <c r="U190" s="360">
        <f t="shared" si="48"/>
        <v>0</v>
      </c>
    </row>
    <row r="191" spans="1:21" s="399" customFormat="1" ht="12" hidden="1">
      <c r="A191" s="440"/>
      <c r="B191" s="361" t="s">
        <v>417</v>
      </c>
      <c r="C191" s="420"/>
      <c r="D191" s="421"/>
      <c r="E191" s="421"/>
      <c r="F191" s="362">
        <v>0</v>
      </c>
      <c r="G191" s="362">
        <v>0</v>
      </c>
      <c r="H191" s="362">
        <v>0</v>
      </c>
      <c r="I191" s="362">
        <v>0</v>
      </c>
      <c r="J191" s="362">
        <v>0</v>
      </c>
      <c r="K191" s="362">
        <v>0</v>
      </c>
      <c r="L191" s="362">
        <v>0</v>
      </c>
      <c r="M191" s="362">
        <v>0</v>
      </c>
      <c r="N191" s="362">
        <v>0</v>
      </c>
      <c r="O191" s="362">
        <v>0</v>
      </c>
      <c r="P191" s="362">
        <v>0</v>
      </c>
      <c r="Q191" s="362">
        <v>0</v>
      </c>
      <c r="R191" s="362">
        <v>0</v>
      </c>
      <c r="S191" s="362">
        <v>0</v>
      </c>
      <c r="T191" s="362">
        <f>SUM(G191:N191)</f>
        <v>0</v>
      </c>
      <c r="U191" s="360">
        <f t="shared" si="48"/>
        <v>0</v>
      </c>
    </row>
    <row r="192" spans="1:21" s="2" customFormat="1" ht="36" customHeight="1" hidden="1">
      <c r="A192" s="440"/>
      <c r="B192" s="381" t="s">
        <v>355</v>
      </c>
      <c r="C192" s="418" t="s">
        <v>427</v>
      </c>
      <c r="D192" s="419">
        <v>2012</v>
      </c>
      <c r="E192" s="419">
        <v>2014</v>
      </c>
      <c r="F192" s="363">
        <f aca="true" t="shared" si="67" ref="F192:T192">SUM(F193:F194)</f>
        <v>50000</v>
      </c>
      <c r="G192" s="363">
        <f t="shared" si="67"/>
        <v>0</v>
      </c>
      <c r="H192" s="363">
        <f t="shared" si="67"/>
        <v>25000</v>
      </c>
      <c r="I192" s="363">
        <f t="shared" si="67"/>
        <v>10000</v>
      </c>
      <c r="J192" s="363">
        <f t="shared" si="67"/>
        <v>0</v>
      </c>
      <c r="K192" s="363">
        <f t="shared" si="67"/>
        <v>0</v>
      </c>
      <c r="L192" s="363">
        <f t="shared" si="67"/>
        <v>0</v>
      </c>
      <c r="M192" s="363">
        <f t="shared" si="67"/>
        <v>0</v>
      </c>
      <c r="N192" s="363">
        <f t="shared" si="67"/>
        <v>0</v>
      </c>
      <c r="O192" s="363">
        <f t="shared" si="67"/>
        <v>0</v>
      </c>
      <c r="P192" s="363">
        <f t="shared" si="67"/>
        <v>0</v>
      </c>
      <c r="Q192" s="363">
        <f t="shared" si="67"/>
        <v>0</v>
      </c>
      <c r="R192" s="363">
        <f t="shared" si="67"/>
        <v>0</v>
      </c>
      <c r="S192" s="363">
        <f t="shared" si="67"/>
        <v>0</v>
      </c>
      <c r="T192" s="363">
        <f t="shared" si="67"/>
        <v>35000</v>
      </c>
      <c r="U192" s="10">
        <f t="shared" si="48"/>
        <v>15000</v>
      </c>
    </row>
    <row r="193" spans="1:21" s="4" customFormat="1" ht="12" hidden="1">
      <c r="A193" s="440"/>
      <c r="B193" s="364" t="s">
        <v>416</v>
      </c>
      <c r="C193" s="418"/>
      <c r="D193" s="419"/>
      <c r="E193" s="419"/>
      <c r="F193" s="14">
        <v>50000</v>
      </c>
      <c r="G193" s="14"/>
      <c r="H193" s="14">
        <v>25000</v>
      </c>
      <c r="I193" s="14">
        <v>10000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f>SUM(G193:N193)</f>
        <v>35000</v>
      </c>
      <c r="U193" s="10">
        <f t="shared" si="48"/>
        <v>15000</v>
      </c>
    </row>
    <row r="194" spans="1:21" s="4" customFormat="1" ht="12" hidden="1">
      <c r="A194" s="441"/>
      <c r="B194" s="364" t="s">
        <v>417</v>
      </c>
      <c r="C194" s="418"/>
      <c r="D194" s="419"/>
      <c r="E194" s="419"/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f>SUM(G194:N194)</f>
        <v>0</v>
      </c>
      <c r="U194" s="10">
        <f t="shared" si="48"/>
        <v>0</v>
      </c>
    </row>
    <row r="195" spans="1:21" s="404" customFormat="1" ht="48" hidden="1">
      <c r="A195" s="439" t="s">
        <v>356</v>
      </c>
      <c r="B195" s="380" t="s">
        <v>357</v>
      </c>
      <c r="C195" s="420" t="s">
        <v>427</v>
      </c>
      <c r="D195" s="421" t="s">
        <v>423</v>
      </c>
      <c r="E195" s="421" t="s">
        <v>423</v>
      </c>
      <c r="F195" s="359">
        <f aca="true" t="shared" si="68" ref="F195:T195">SUM(F196:F197)</f>
        <v>0</v>
      </c>
      <c r="G195" s="359">
        <f t="shared" si="68"/>
        <v>0</v>
      </c>
      <c r="H195" s="359">
        <f t="shared" si="68"/>
        <v>0</v>
      </c>
      <c r="I195" s="359">
        <f t="shared" si="68"/>
        <v>0</v>
      </c>
      <c r="J195" s="359">
        <f t="shared" si="68"/>
        <v>0</v>
      </c>
      <c r="K195" s="359">
        <f t="shared" si="68"/>
        <v>0</v>
      </c>
      <c r="L195" s="359">
        <f t="shared" si="68"/>
        <v>0</v>
      </c>
      <c r="M195" s="359">
        <f t="shared" si="68"/>
        <v>0</v>
      </c>
      <c r="N195" s="359">
        <f t="shared" si="68"/>
        <v>0</v>
      </c>
      <c r="O195" s="359">
        <f t="shared" si="68"/>
        <v>0</v>
      </c>
      <c r="P195" s="359">
        <f t="shared" si="68"/>
        <v>0</v>
      </c>
      <c r="Q195" s="359">
        <f t="shared" si="68"/>
        <v>0</v>
      </c>
      <c r="R195" s="359">
        <f t="shared" si="68"/>
        <v>0</v>
      </c>
      <c r="S195" s="359">
        <f t="shared" si="68"/>
        <v>0</v>
      </c>
      <c r="T195" s="359">
        <f t="shared" si="68"/>
        <v>0</v>
      </c>
      <c r="U195" s="360">
        <f t="shared" si="48"/>
        <v>0</v>
      </c>
    </row>
    <row r="196" spans="1:21" s="399" customFormat="1" ht="12" hidden="1">
      <c r="A196" s="440"/>
      <c r="B196" s="361" t="s">
        <v>416</v>
      </c>
      <c r="C196" s="420"/>
      <c r="D196" s="421"/>
      <c r="E196" s="421"/>
      <c r="F196" s="362">
        <v>0</v>
      </c>
      <c r="G196" s="362">
        <v>0</v>
      </c>
      <c r="H196" s="362">
        <v>0</v>
      </c>
      <c r="I196" s="362">
        <v>0</v>
      </c>
      <c r="J196" s="362">
        <v>0</v>
      </c>
      <c r="K196" s="362">
        <v>0</v>
      </c>
      <c r="L196" s="362">
        <v>0</v>
      </c>
      <c r="M196" s="362">
        <v>0</v>
      </c>
      <c r="N196" s="362">
        <v>0</v>
      </c>
      <c r="O196" s="362">
        <v>0</v>
      </c>
      <c r="P196" s="362">
        <v>0</v>
      </c>
      <c r="Q196" s="362">
        <v>0</v>
      </c>
      <c r="R196" s="362">
        <v>0</v>
      </c>
      <c r="S196" s="362">
        <v>0</v>
      </c>
      <c r="T196" s="362">
        <f>SUM(G196:N196)</f>
        <v>0</v>
      </c>
      <c r="U196" s="360">
        <f t="shared" si="48"/>
        <v>0</v>
      </c>
    </row>
    <row r="197" spans="1:21" s="399" customFormat="1" ht="12" hidden="1">
      <c r="A197" s="440"/>
      <c r="B197" s="361" t="s">
        <v>417</v>
      </c>
      <c r="C197" s="420"/>
      <c r="D197" s="421"/>
      <c r="E197" s="421"/>
      <c r="F197" s="362">
        <v>0</v>
      </c>
      <c r="G197" s="362">
        <v>0</v>
      </c>
      <c r="H197" s="362">
        <v>0</v>
      </c>
      <c r="I197" s="362">
        <v>0</v>
      </c>
      <c r="J197" s="362">
        <v>0</v>
      </c>
      <c r="K197" s="362">
        <v>0</v>
      </c>
      <c r="L197" s="362">
        <v>0</v>
      </c>
      <c r="M197" s="362">
        <v>0</v>
      </c>
      <c r="N197" s="362">
        <v>0</v>
      </c>
      <c r="O197" s="362">
        <v>0</v>
      </c>
      <c r="P197" s="362">
        <v>0</v>
      </c>
      <c r="Q197" s="362">
        <v>0</v>
      </c>
      <c r="R197" s="362">
        <v>0</v>
      </c>
      <c r="S197" s="362">
        <v>0</v>
      </c>
      <c r="T197" s="362">
        <f>SUM(G197:N197)</f>
        <v>0</v>
      </c>
      <c r="U197" s="360">
        <f t="shared" si="48"/>
        <v>0</v>
      </c>
    </row>
    <row r="198" spans="1:21" s="2" customFormat="1" ht="48" hidden="1">
      <c r="A198" s="440"/>
      <c r="B198" s="381" t="s">
        <v>357</v>
      </c>
      <c r="C198" s="418" t="s">
        <v>427</v>
      </c>
      <c r="D198" s="419">
        <v>2012</v>
      </c>
      <c r="E198" s="419">
        <v>2014</v>
      </c>
      <c r="F198" s="363">
        <f aca="true" t="shared" si="69" ref="F198:T198">SUM(F199:F200)</f>
        <v>50000</v>
      </c>
      <c r="G198" s="363">
        <f t="shared" si="69"/>
        <v>0</v>
      </c>
      <c r="H198" s="363">
        <f t="shared" si="69"/>
        <v>25000</v>
      </c>
      <c r="I198" s="363">
        <f t="shared" si="69"/>
        <v>10000</v>
      </c>
      <c r="J198" s="363">
        <f t="shared" si="69"/>
        <v>0</v>
      </c>
      <c r="K198" s="363">
        <f t="shared" si="69"/>
        <v>0</v>
      </c>
      <c r="L198" s="363">
        <f t="shared" si="69"/>
        <v>0</v>
      </c>
      <c r="M198" s="363">
        <f t="shared" si="69"/>
        <v>0</v>
      </c>
      <c r="N198" s="363">
        <f t="shared" si="69"/>
        <v>0</v>
      </c>
      <c r="O198" s="363">
        <f t="shared" si="69"/>
        <v>0</v>
      </c>
      <c r="P198" s="363">
        <f t="shared" si="69"/>
        <v>0</v>
      </c>
      <c r="Q198" s="363">
        <f t="shared" si="69"/>
        <v>0</v>
      </c>
      <c r="R198" s="363">
        <f t="shared" si="69"/>
        <v>0</v>
      </c>
      <c r="S198" s="363">
        <f t="shared" si="69"/>
        <v>0</v>
      </c>
      <c r="T198" s="363">
        <f t="shared" si="69"/>
        <v>35000</v>
      </c>
      <c r="U198" s="10">
        <f t="shared" si="48"/>
        <v>15000</v>
      </c>
    </row>
    <row r="199" spans="1:21" s="4" customFormat="1" ht="12" hidden="1">
      <c r="A199" s="440"/>
      <c r="B199" s="364" t="s">
        <v>416</v>
      </c>
      <c r="C199" s="418"/>
      <c r="D199" s="419"/>
      <c r="E199" s="419"/>
      <c r="F199" s="14">
        <v>50000</v>
      </c>
      <c r="G199" s="14"/>
      <c r="H199" s="14">
        <v>25000</v>
      </c>
      <c r="I199" s="14">
        <v>10000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f>SUM(G199:N199)</f>
        <v>35000</v>
      </c>
      <c r="U199" s="10">
        <f t="shared" si="48"/>
        <v>15000</v>
      </c>
    </row>
    <row r="200" spans="1:21" s="4" customFormat="1" ht="12" hidden="1">
      <c r="A200" s="441"/>
      <c r="B200" s="364" t="s">
        <v>417</v>
      </c>
      <c r="C200" s="418"/>
      <c r="D200" s="419"/>
      <c r="E200" s="419"/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f>SUM(G200:N200)</f>
        <v>0</v>
      </c>
      <c r="U200" s="10">
        <f t="shared" si="48"/>
        <v>0</v>
      </c>
    </row>
    <row r="201" spans="1:21" s="404" customFormat="1" ht="39.75" customHeight="1">
      <c r="A201" s="428">
        <v>16</v>
      </c>
      <c r="B201" s="380" t="s">
        <v>358</v>
      </c>
      <c r="C201" s="420" t="s">
        <v>427</v>
      </c>
      <c r="D201" s="421">
        <v>2010</v>
      </c>
      <c r="E201" s="421">
        <v>2014</v>
      </c>
      <c r="F201" s="359">
        <f aca="true" t="shared" si="70" ref="F201:T201">SUM(F202:F203)</f>
        <v>4950000</v>
      </c>
      <c r="G201" s="359">
        <f t="shared" si="70"/>
        <v>0</v>
      </c>
      <c r="H201" s="359">
        <f t="shared" si="70"/>
        <v>161220</v>
      </c>
      <c r="I201" s="359">
        <f t="shared" si="70"/>
        <v>154208</v>
      </c>
      <c r="J201" s="359">
        <f t="shared" si="70"/>
        <v>0</v>
      </c>
      <c r="K201" s="359">
        <f t="shared" si="70"/>
        <v>0</v>
      </c>
      <c r="L201" s="359">
        <f t="shared" si="70"/>
        <v>0</v>
      </c>
      <c r="M201" s="359">
        <f t="shared" si="70"/>
        <v>0</v>
      </c>
      <c r="N201" s="359">
        <f t="shared" si="70"/>
        <v>0</v>
      </c>
      <c r="O201" s="359">
        <f t="shared" si="70"/>
        <v>0</v>
      </c>
      <c r="P201" s="359">
        <f t="shared" si="70"/>
        <v>0</v>
      </c>
      <c r="Q201" s="359">
        <f t="shared" si="70"/>
        <v>0</v>
      </c>
      <c r="R201" s="359">
        <f t="shared" si="70"/>
        <v>0</v>
      </c>
      <c r="S201" s="359">
        <f t="shared" si="70"/>
        <v>0</v>
      </c>
      <c r="T201" s="359">
        <f t="shared" si="70"/>
        <v>315428</v>
      </c>
      <c r="U201" s="360">
        <f aca="true" t="shared" si="71" ref="U201:U264">F201-T201</f>
        <v>4634572</v>
      </c>
    </row>
    <row r="202" spans="1:21" s="399" customFormat="1" ht="12">
      <c r="A202" s="429"/>
      <c r="B202" s="361" t="s">
        <v>416</v>
      </c>
      <c r="C202" s="420"/>
      <c r="D202" s="421"/>
      <c r="E202" s="421"/>
      <c r="F202" s="362">
        <v>4950000</v>
      </c>
      <c r="G202" s="362">
        <v>0</v>
      </c>
      <c r="H202" s="362">
        <v>161220</v>
      </c>
      <c r="I202" s="362">
        <v>154208</v>
      </c>
      <c r="J202" s="362">
        <v>0</v>
      </c>
      <c r="K202" s="362">
        <v>0</v>
      </c>
      <c r="L202" s="362">
        <v>0</v>
      </c>
      <c r="M202" s="362">
        <v>0</v>
      </c>
      <c r="N202" s="362">
        <v>0</v>
      </c>
      <c r="O202" s="362">
        <v>0</v>
      </c>
      <c r="P202" s="362">
        <v>0</v>
      </c>
      <c r="Q202" s="362">
        <v>0</v>
      </c>
      <c r="R202" s="362">
        <v>0</v>
      </c>
      <c r="S202" s="362">
        <v>0</v>
      </c>
      <c r="T202" s="362">
        <f>SUM(G202:N202)</f>
        <v>315428</v>
      </c>
      <c r="U202" s="360">
        <f t="shared" si="71"/>
        <v>4634572</v>
      </c>
    </row>
    <row r="203" spans="1:21" s="399" customFormat="1" ht="12">
      <c r="A203" s="429"/>
      <c r="B203" s="361" t="s">
        <v>417</v>
      </c>
      <c r="C203" s="420"/>
      <c r="D203" s="421"/>
      <c r="E203" s="421"/>
      <c r="F203" s="362">
        <v>0</v>
      </c>
      <c r="G203" s="362">
        <v>0</v>
      </c>
      <c r="H203" s="362">
        <v>0</v>
      </c>
      <c r="I203" s="362">
        <v>0</v>
      </c>
      <c r="J203" s="362">
        <v>0</v>
      </c>
      <c r="K203" s="362">
        <v>0</v>
      </c>
      <c r="L203" s="362">
        <v>0</v>
      </c>
      <c r="M203" s="362">
        <v>0</v>
      </c>
      <c r="N203" s="362">
        <v>0</v>
      </c>
      <c r="O203" s="362">
        <v>0</v>
      </c>
      <c r="P203" s="362">
        <v>0</v>
      </c>
      <c r="Q203" s="362">
        <v>0</v>
      </c>
      <c r="R203" s="362">
        <v>0</v>
      </c>
      <c r="S203" s="362">
        <v>0</v>
      </c>
      <c r="T203" s="362">
        <f>SUM(G203:N203)</f>
        <v>0</v>
      </c>
      <c r="U203" s="360">
        <f t="shared" si="71"/>
        <v>0</v>
      </c>
    </row>
    <row r="204" spans="1:21" s="2" customFormat="1" ht="21.75" customHeight="1">
      <c r="A204" s="429"/>
      <c r="B204" s="381"/>
      <c r="C204" s="418" t="s">
        <v>427</v>
      </c>
      <c r="D204" s="419"/>
      <c r="E204" s="419"/>
      <c r="F204" s="363">
        <f aca="true" t="shared" si="72" ref="F204:T204">SUM(F205:F206)</f>
        <v>0</v>
      </c>
      <c r="G204" s="363">
        <f t="shared" si="72"/>
        <v>0</v>
      </c>
      <c r="H204" s="363">
        <f t="shared" si="72"/>
        <v>0</v>
      </c>
      <c r="I204" s="363">
        <f t="shared" si="72"/>
        <v>0</v>
      </c>
      <c r="J204" s="363">
        <f t="shared" si="72"/>
        <v>0</v>
      </c>
      <c r="K204" s="363">
        <f t="shared" si="72"/>
        <v>0</v>
      </c>
      <c r="L204" s="363">
        <f t="shared" si="72"/>
        <v>0</v>
      </c>
      <c r="M204" s="363">
        <f t="shared" si="72"/>
        <v>0</v>
      </c>
      <c r="N204" s="363">
        <f t="shared" si="72"/>
        <v>0</v>
      </c>
      <c r="O204" s="363">
        <f t="shared" si="72"/>
        <v>0</v>
      </c>
      <c r="P204" s="363">
        <f t="shared" si="72"/>
        <v>0</v>
      </c>
      <c r="Q204" s="363">
        <f t="shared" si="72"/>
        <v>0</v>
      </c>
      <c r="R204" s="363">
        <f t="shared" si="72"/>
        <v>0</v>
      </c>
      <c r="S204" s="363">
        <f t="shared" si="72"/>
        <v>0</v>
      </c>
      <c r="T204" s="363">
        <f t="shared" si="72"/>
        <v>0</v>
      </c>
      <c r="U204" s="10">
        <f t="shared" si="71"/>
        <v>0</v>
      </c>
    </row>
    <row r="205" spans="1:21" s="4" customFormat="1" ht="12">
      <c r="A205" s="429"/>
      <c r="B205" s="364" t="s">
        <v>416</v>
      </c>
      <c r="C205" s="418"/>
      <c r="D205" s="419"/>
      <c r="E205" s="419"/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f>SUM(G205:N205)</f>
        <v>0</v>
      </c>
      <c r="U205" s="10">
        <f t="shared" si="71"/>
        <v>0</v>
      </c>
    </row>
    <row r="206" spans="1:21" s="4" customFormat="1" ht="12">
      <c r="A206" s="430"/>
      <c r="B206" s="364" t="s">
        <v>417</v>
      </c>
      <c r="C206" s="418"/>
      <c r="D206" s="419"/>
      <c r="E206" s="419"/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f>SUM(G206:N206)</f>
        <v>0</v>
      </c>
      <c r="U206" s="10">
        <f t="shared" si="71"/>
        <v>0</v>
      </c>
    </row>
    <row r="207" spans="1:21" s="404" customFormat="1" ht="45" customHeight="1">
      <c r="A207" s="428">
        <v>17</v>
      </c>
      <c r="B207" s="380" t="s">
        <v>359</v>
      </c>
      <c r="C207" s="420" t="s">
        <v>421</v>
      </c>
      <c r="D207" s="421">
        <v>2008</v>
      </c>
      <c r="E207" s="421">
        <v>2013</v>
      </c>
      <c r="F207" s="359">
        <f aca="true" t="shared" si="73" ref="F207:T207">SUM(F208:F209)</f>
        <v>700000</v>
      </c>
      <c r="G207" s="359">
        <f t="shared" si="73"/>
        <v>0</v>
      </c>
      <c r="H207" s="359">
        <f t="shared" si="73"/>
        <v>48192</v>
      </c>
      <c r="I207" s="359">
        <f t="shared" si="73"/>
        <v>0</v>
      </c>
      <c r="J207" s="359">
        <f t="shared" si="73"/>
        <v>0</v>
      </c>
      <c r="K207" s="359">
        <f t="shared" si="73"/>
        <v>0</v>
      </c>
      <c r="L207" s="359">
        <f t="shared" si="73"/>
        <v>0</v>
      </c>
      <c r="M207" s="359">
        <f t="shared" si="73"/>
        <v>0</v>
      </c>
      <c r="N207" s="359">
        <f t="shared" si="73"/>
        <v>0</v>
      </c>
      <c r="O207" s="359">
        <f t="shared" si="73"/>
        <v>0</v>
      </c>
      <c r="P207" s="359">
        <f t="shared" si="73"/>
        <v>0</v>
      </c>
      <c r="Q207" s="359">
        <f t="shared" si="73"/>
        <v>0</v>
      </c>
      <c r="R207" s="359">
        <f t="shared" si="73"/>
        <v>0</v>
      </c>
      <c r="S207" s="359">
        <f t="shared" si="73"/>
        <v>0</v>
      </c>
      <c r="T207" s="359">
        <f t="shared" si="73"/>
        <v>48192</v>
      </c>
      <c r="U207" s="360">
        <f t="shared" si="71"/>
        <v>651808</v>
      </c>
    </row>
    <row r="208" spans="1:21" s="399" customFormat="1" ht="12">
      <c r="A208" s="429"/>
      <c r="B208" s="361" t="s">
        <v>416</v>
      </c>
      <c r="C208" s="420"/>
      <c r="D208" s="421"/>
      <c r="E208" s="421"/>
      <c r="F208" s="362">
        <v>700000</v>
      </c>
      <c r="G208" s="362"/>
      <c r="H208" s="362">
        <v>48192</v>
      </c>
      <c r="I208" s="362">
        <v>0</v>
      </c>
      <c r="J208" s="362">
        <v>0</v>
      </c>
      <c r="K208" s="362">
        <v>0</v>
      </c>
      <c r="L208" s="362">
        <v>0</v>
      </c>
      <c r="M208" s="362">
        <v>0</v>
      </c>
      <c r="N208" s="362">
        <v>0</v>
      </c>
      <c r="O208" s="362">
        <v>0</v>
      </c>
      <c r="P208" s="362">
        <v>0</v>
      </c>
      <c r="Q208" s="362">
        <v>0</v>
      </c>
      <c r="R208" s="362">
        <v>0</v>
      </c>
      <c r="S208" s="362">
        <v>0</v>
      </c>
      <c r="T208" s="362">
        <f>SUM(G208:N208)</f>
        <v>48192</v>
      </c>
      <c r="U208" s="360">
        <f t="shared" si="71"/>
        <v>651808</v>
      </c>
    </row>
    <row r="209" spans="1:21" s="399" customFormat="1" ht="12">
      <c r="A209" s="429"/>
      <c r="B209" s="361" t="s">
        <v>417</v>
      </c>
      <c r="C209" s="420"/>
      <c r="D209" s="421"/>
      <c r="E209" s="421"/>
      <c r="F209" s="362">
        <v>0</v>
      </c>
      <c r="G209" s="362">
        <v>0</v>
      </c>
      <c r="H209" s="362">
        <v>0</v>
      </c>
      <c r="I209" s="362">
        <v>0</v>
      </c>
      <c r="J209" s="362">
        <v>0</v>
      </c>
      <c r="K209" s="362">
        <v>0</v>
      </c>
      <c r="L209" s="362">
        <v>0</v>
      </c>
      <c r="M209" s="362">
        <v>0</v>
      </c>
      <c r="N209" s="362">
        <v>0</v>
      </c>
      <c r="O209" s="362">
        <v>0</v>
      </c>
      <c r="P209" s="362">
        <v>0</v>
      </c>
      <c r="Q209" s="362">
        <v>0</v>
      </c>
      <c r="R209" s="362">
        <v>0</v>
      </c>
      <c r="S209" s="362">
        <v>0</v>
      </c>
      <c r="T209" s="362">
        <f>SUM(G209:N209)</f>
        <v>0</v>
      </c>
      <c r="U209" s="360">
        <f t="shared" si="71"/>
        <v>0</v>
      </c>
    </row>
    <row r="210" spans="1:21" s="2" customFormat="1" ht="21" customHeight="1">
      <c r="A210" s="429"/>
      <c r="B210" s="381"/>
      <c r="C210" s="418" t="s">
        <v>421</v>
      </c>
      <c r="D210" s="419"/>
      <c r="E210" s="419"/>
      <c r="F210" s="363">
        <f aca="true" t="shared" si="74" ref="F210:T210">SUM(F211:F212)</f>
        <v>0</v>
      </c>
      <c r="G210" s="363">
        <f t="shared" si="74"/>
        <v>0</v>
      </c>
      <c r="H210" s="363">
        <f t="shared" si="74"/>
        <v>0</v>
      </c>
      <c r="I210" s="363">
        <f t="shared" si="74"/>
        <v>0</v>
      </c>
      <c r="J210" s="363">
        <f t="shared" si="74"/>
        <v>0</v>
      </c>
      <c r="K210" s="363">
        <f t="shared" si="74"/>
        <v>0</v>
      </c>
      <c r="L210" s="363">
        <f t="shared" si="74"/>
        <v>0</v>
      </c>
      <c r="M210" s="363">
        <f t="shared" si="74"/>
        <v>0</v>
      </c>
      <c r="N210" s="363">
        <f t="shared" si="74"/>
        <v>0</v>
      </c>
      <c r="O210" s="363">
        <f t="shared" si="74"/>
        <v>0</v>
      </c>
      <c r="P210" s="363">
        <f t="shared" si="74"/>
        <v>0</v>
      </c>
      <c r="Q210" s="363">
        <f t="shared" si="74"/>
        <v>0</v>
      </c>
      <c r="R210" s="363">
        <f t="shared" si="74"/>
        <v>0</v>
      </c>
      <c r="S210" s="363">
        <f t="shared" si="74"/>
        <v>0</v>
      </c>
      <c r="T210" s="363">
        <f t="shared" si="74"/>
        <v>0</v>
      </c>
      <c r="U210" s="10">
        <f t="shared" si="71"/>
        <v>0</v>
      </c>
    </row>
    <row r="211" spans="1:21" s="4" customFormat="1" ht="12">
      <c r="A211" s="429"/>
      <c r="B211" s="364" t="s">
        <v>416</v>
      </c>
      <c r="C211" s="418"/>
      <c r="D211" s="419"/>
      <c r="E211" s="419"/>
      <c r="F211" s="14">
        <v>0</v>
      </c>
      <c r="G211" s="14"/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f>SUM(G211:N211)</f>
        <v>0</v>
      </c>
      <c r="U211" s="10">
        <f t="shared" si="71"/>
        <v>0</v>
      </c>
    </row>
    <row r="212" spans="1:21" s="4" customFormat="1" ht="12">
      <c r="A212" s="430"/>
      <c r="B212" s="364" t="s">
        <v>417</v>
      </c>
      <c r="C212" s="418"/>
      <c r="D212" s="419"/>
      <c r="E212" s="419"/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f>SUM(G212:N212)</f>
        <v>0</v>
      </c>
      <c r="U212" s="10">
        <f t="shared" si="71"/>
        <v>0</v>
      </c>
    </row>
    <row r="213" spans="1:21" s="404" customFormat="1" ht="41.25" customHeight="1">
      <c r="A213" s="428">
        <v>18</v>
      </c>
      <c r="B213" s="380" t="s">
        <v>360</v>
      </c>
      <c r="C213" s="420" t="s">
        <v>421</v>
      </c>
      <c r="D213" s="421">
        <v>2012</v>
      </c>
      <c r="E213" s="421">
        <v>2013</v>
      </c>
      <c r="F213" s="359">
        <f aca="true" t="shared" si="75" ref="F213:T213">SUM(F214:F215)</f>
        <v>720000</v>
      </c>
      <c r="G213" s="359">
        <f t="shared" si="75"/>
        <v>0</v>
      </c>
      <c r="H213" s="359">
        <f t="shared" si="75"/>
        <v>720000</v>
      </c>
      <c r="I213" s="359">
        <f t="shared" si="75"/>
        <v>0</v>
      </c>
      <c r="J213" s="359">
        <f t="shared" si="75"/>
        <v>0</v>
      </c>
      <c r="K213" s="359">
        <f t="shared" si="75"/>
        <v>0</v>
      </c>
      <c r="L213" s="359">
        <f t="shared" si="75"/>
        <v>0</v>
      </c>
      <c r="M213" s="359">
        <f t="shared" si="75"/>
        <v>0</v>
      </c>
      <c r="N213" s="359">
        <f t="shared" si="75"/>
        <v>0</v>
      </c>
      <c r="O213" s="359">
        <f t="shared" si="75"/>
        <v>0</v>
      </c>
      <c r="P213" s="359">
        <f t="shared" si="75"/>
        <v>0</v>
      </c>
      <c r="Q213" s="359">
        <f t="shared" si="75"/>
        <v>0</v>
      </c>
      <c r="R213" s="359">
        <f t="shared" si="75"/>
        <v>0</v>
      </c>
      <c r="S213" s="359">
        <f t="shared" si="75"/>
        <v>0</v>
      </c>
      <c r="T213" s="359">
        <f t="shared" si="75"/>
        <v>720000</v>
      </c>
      <c r="U213" s="360">
        <f t="shared" si="71"/>
        <v>0</v>
      </c>
    </row>
    <row r="214" spans="1:21" s="399" customFormat="1" ht="12">
      <c r="A214" s="429"/>
      <c r="B214" s="361" t="s">
        <v>416</v>
      </c>
      <c r="C214" s="420"/>
      <c r="D214" s="421"/>
      <c r="E214" s="421"/>
      <c r="F214" s="362">
        <v>720000</v>
      </c>
      <c r="G214" s="362"/>
      <c r="H214" s="362">
        <v>720000</v>
      </c>
      <c r="I214" s="362">
        <v>0</v>
      </c>
      <c r="J214" s="362">
        <v>0</v>
      </c>
      <c r="K214" s="362">
        <v>0</v>
      </c>
      <c r="L214" s="362">
        <v>0</v>
      </c>
      <c r="M214" s="362">
        <v>0</v>
      </c>
      <c r="N214" s="362">
        <v>0</v>
      </c>
      <c r="O214" s="362">
        <v>0</v>
      </c>
      <c r="P214" s="362">
        <v>0</v>
      </c>
      <c r="Q214" s="362">
        <v>0</v>
      </c>
      <c r="R214" s="362">
        <v>0</v>
      </c>
      <c r="S214" s="362">
        <v>0</v>
      </c>
      <c r="T214" s="362">
        <f>SUM(G214:N214)</f>
        <v>720000</v>
      </c>
      <c r="U214" s="360">
        <f t="shared" si="71"/>
        <v>0</v>
      </c>
    </row>
    <row r="215" spans="1:21" s="399" customFormat="1" ht="12">
      <c r="A215" s="429"/>
      <c r="B215" s="361" t="s">
        <v>417</v>
      </c>
      <c r="C215" s="420"/>
      <c r="D215" s="421"/>
      <c r="E215" s="421"/>
      <c r="F215" s="362">
        <v>0</v>
      </c>
      <c r="G215" s="362">
        <v>0</v>
      </c>
      <c r="H215" s="362">
        <v>0</v>
      </c>
      <c r="I215" s="362">
        <v>0</v>
      </c>
      <c r="J215" s="362">
        <v>0</v>
      </c>
      <c r="K215" s="362">
        <v>0</v>
      </c>
      <c r="L215" s="362">
        <v>0</v>
      </c>
      <c r="M215" s="362">
        <v>0</v>
      </c>
      <c r="N215" s="362">
        <v>0</v>
      </c>
      <c r="O215" s="362">
        <v>0</v>
      </c>
      <c r="P215" s="362">
        <v>0</v>
      </c>
      <c r="Q215" s="362">
        <v>0</v>
      </c>
      <c r="R215" s="362">
        <v>0</v>
      </c>
      <c r="S215" s="362">
        <v>0</v>
      </c>
      <c r="T215" s="362">
        <f>SUM(G215:N215)</f>
        <v>0</v>
      </c>
      <c r="U215" s="360">
        <f t="shared" si="71"/>
        <v>0</v>
      </c>
    </row>
    <row r="216" spans="1:21" s="2" customFormat="1" ht="41.25" customHeight="1">
      <c r="A216" s="429"/>
      <c r="B216" s="382" t="s">
        <v>361</v>
      </c>
      <c r="C216" s="418" t="s">
        <v>421</v>
      </c>
      <c r="D216" s="419">
        <v>2012</v>
      </c>
      <c r="E216" s="419">
        <v>2013</v>
      </c>
      <c r="F216" s="363">
        <f aca="true" t="shared" si="76" ref="F216:T216">SUM(F217:F218)</f>
        <v>1030000</v>
      </c>
      <c r="G216" s="363">
        <f t="shared" si="76"/>
        <v>0</v>
      </c>
      <c r="H216" s="363">
        <f t="shared" si="76"/>
        <v>1030000</v>
      </c>
      <c r="I216" s="363">
        <f t="shared" si="76"/>
        <v>0</v>
      </c>
      <c r="J216" s="363">
        <f t="shared" si="76"/>
        <v>0</v>
      </c>
      <c r="K216" s="363">
        <f t="shared" si="76"/>
        <v>0</v>
      </c>
      <c r="L216" s="363">
        <f t="shared" si="76"/>
        <v>0</v>
      </c>
      <c r="M216" s="363">
        <f t="shared" si="76"/>
        <v>0</v>
      </c>
      <c r="N216" s="363">
        <f t="shared" si="76"/>
        <v>0</v>
      </c>
      <c r="O216" s="363">
        <f t="shared" si="76"/>
        <v>0</v>
      </c>
      <c r="P216" s="363">
        <f t="shared" si="76"/>
        <v>0</v>
      </c>
      <c r="Q216" s="363">
        <f t="shared" si="76"/>
        <v>0</v>
      </c>
      <c r="R216" s="363">
        <f t="shared" si="76"/>
        <v>0</v>
      </c>
      <c r="S216" s="363">
        <f t="shared" si="76"/>
        <v>0</v>
      </c>
      <c r="T216" s="363">
        <f t="shared" si="76"/>
        <v>1030000</v>
      </c>
      <c r="U216" s="10">
        <f t="shared" si="71"/>
        <v>0</v>
      </c>
    </row>
    <row r="217" spans="1:21" s="4" customFormat="1" ht="12">
      <c r="A217" s="429"/>
      <c r="B217" s="364" t="s">
        <v>416</v>
      </c>
      <c r="C217" s="418"/>
      <c r="D217" s="419"/>
      <c r="E217" s="419"/>
      <c r="F217" s="14">
        <v>1030000</v>
      </c>
      <c r="G217" s="14"/>
      <c r="H217" s="14">
        <v>1030000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f>SUM(G217:N217)</f>
        <v>1030000</v>
      </c>
      <c r="U217" s="10">
        <f t="shared" si="71"/>
        <v>0</v>
      </c>
    </row>
    <row r="218" spans="1:21" s="4" customFormat="1" ht="12">
      <c r="A218" s="430"/>
      <c r="B218" s="364" t="s">
        <v>417</v>
      </c>
      <c r="C218" s="418"/>
      <c r="D218" s="419"/>
      <c r="E218" s="419"/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f>SUM(G218:N218)</f>
        <v>0</v>
      </c>
      <c r="U218" s="10">
        <f t="shared" si="71"/>
        <v>0</v>
      </c>
    </row>
    <row r="219" spans="1:21" s="404" customFormat="1" ht="12" customHeight="1">
      <c r="A219" s="428">
        <v>19</v>
      </c>
      <c r="B219" s="380"/>
      <c r="C219" s="420" t="s">
        <v>421</v>
      </c>
      <c r="D219" s="421"/>
      <c r="E219" s="421"/>
      <c r="F219" s="359">
        <f aca="true" t="shared" si="77" ref="F219:T219">SUM(F220:F221)</f>
        <v>0</v>
      </c>
      <c r="G219" s="359">
        <f t="shared" si="77"/>
        <v>0</v>
      </c>
      <c r="H219" s="359">
        <f t="shared" si="77"/>
        <v>0</v>
      </c>
      <c r="I219" s="359">
        <f t="shared" si="77"/>
        <v>0</v>
      </c>
      <c r="J219" s="359">
        <f t="shared" si="77"/>
        <v>0</v>
      </c>
      <c r="K219" s="359">
        <f t="shared" si="77"/>
        <v>0</v>
      </c>
      <c r="L219" s="359">
        <f t="shared" si="77"/>
        <v>0</v>
      </c>
      <c r="M219" s="359">
        <f t="shared" si="77"/>
        <v>0</v>
      </c>
      <c r="N219" s="359">
        <f t="shared" si="77"/>
        <v>0</v>
      </c>
      <c r="O219" s="359">
        <f t="shared" si="77"/>
        <v>0</v>
      </c>
      <c r="P219" s="359">
        <f t="shared" si="77"/>
        <v>0</v>
      </c>
      <c r="Q219" s="359">
        <f t="shared" si="77"/>
        <v>0</v>
      </c>
      <c r="R219" s="359">
        <f t="shared" si="77"/>
        <v>0</v>
      </c>
      <c r="S219" s="359">
        <f t="shared" si="77"/>
        <v>0</v>
      </c>
      <c r="T219" s="359">
        <f t="shared" si="77"/>
        <v>0</v>
      </c>
      <c r="U219" s="360">
        <f t="shared" si="71"/>
        <v>0</v>
      </c>
    </row>
    <row r="220" spans="1:21" s="399" customFormat="1" ht="12">
      <c r="A220" s="429"/>
      <c r="B220" s="361" t="s">
        <v>416</v>
      </c>
      <c r="C220" s="420"/>
      <c r="D220" s="421"/>
      <c r="E220" s="421"/>
      <c r="F220" s="362">
        <v>0</v>
      </c>
      <c r="G220" s="362"/>
      <c r="H220" s="362">
        <v>0</v>
      </c>
      <c r="I220" s="362">
        <v>0</v>
      </c>
      <c r="J220" s="362">
        <v>0</v>
      </c>
      <c r="K220" s="362">
        <v>0</v>
      </c>
      <c r="L220" s="362">
        <v>0</v>
      </c>
      <c r="M220" s="362">
        <v>0</v>
      </c>
      <c r="N220" s="362">
        <v>0</v>
      </c>
      <c r="O220" s="362">
        <v>0</v>
      </c>
      <c r="P220" s="362">
        <v>0</v>
      </c>
      <c r="Q220" s="362">
        <v>0</v>
      </c>
      <c r="R220" s="362">
        <v>0</v>
      </c>
      <c r="S220" s="362">
        <v>0</v>
      </c>
      <c r="T220" s="362">
        <f>SUM(G220:N220)</f>
        <v>0</v>
      </c>
      <c r="U220" s="360">
        <f t="shared" si="71"/>
        <v>0</v>
      </c>
    </row>
    <row r="221" spans="1:21" s="399" customFormat="1" ht="12">
      <c r="A221" s="429"/>
      <c r="B221" s="361" t="s">
        <v>417</v>
      </c>
      <c r="C221" s="420"/>
      <c r="D221" s="421"/>
      <c r="E221" s="421"/>
      <c r="F221" s="362">
        <v>0</v>
      </c>
      <c r="G221" s="362">
        <v>0</v>
      </c>
      <c r="H221" s="362">
        <v>0</v>
      </c>
      <c r="I221" s="362">
        <v>0</v>
      </c>
      <c r="J221" s="362">
        <v>0</v>
      </c>
      <c r="K221" s="362">
        <v>0</v>
      </c>
      <c r="L221" s="362">
        <v>0</v>
      </c>
      <c r="M221" s="362">
        <v>0</v>
      </c>
      <c r="N221" s="362">
        <v>0</v>
      </c>
      <c r="O221" s="362">
        <v>0</v>
      </c>
      <c r="P221" s="362">
        <v>0</v>
      </c>
      <c r="Q221" s="362">
        <v>0</v>
      </c>
      <c r="R221" s="362">
        <v>0</v>
      </c>
      <c r="S221" s="362">
        <v>0</v>
      </c>
      <c r="T221" s="362">
        <f>SUM(G221:N221)</f>
        <v>0</v>
      </c>
      <c r="U221" s="360">
        <f t="shared" si="71"/>
        <v>0</v>
      </c>
    </row>
    <row r="222" spans="1:21" s="2" customFormat="1" ht="41.25" customHeight="1">
      <c r="A222" s="429"/>
      <c r="B222" s="382" t="s">
        <v>397</v>
      </c>
      <c r="C222" s="418" t="s">
        <v>421</v>
      </c>
      <c r="D222" s="419">
        <v>2013</v>
      </c>
      <c r="E222" s="419">
        <v>2014</v>
      </c>
      <c r="F222" s="363">
        <f aca="true" t="shared" si="78" ref="F222:T222">SUM(F223:F224)</f>
        <v>1030000</v>
      </c>
      <c r="G222" s="363">
        <f t="shared" si="78"/>
        <v>0</v>
      </c>
      <c r="H222" s="363">
        <f t="shared" si="78"/>
        <v>0</v>
      </c>
      <c r="I222" s="363">
        <f t="shared" si="78"/>
        <v>1030000</v>
      </c>
      <c r="J222" s="363">
        <f t="shared" si="78"/>
        <v>0</v>
      </c>
      <c r="K222" s="363">
        <f t="shared" si="78"/>
        <v>0</v>
      </c>
      <c r="L222" s="363">
        <f t="shared" si="78"/>
        <v>0</v>
      </c>
      <c r="M222" s="363">
        <f t="shared" si="78"/>
        <v>0</v>
      </c>
      <c r="N222" s="363">
        <f t="shared" si="78"/>
        <v>0</v>
      </c>
      <c r="O222" s="363">
        <f t="shared" si="78"/>
        <v>0</v>
      </c>
      <c r="P222" s="363">
        <f t="shared" si="78"/>
        <v>0</v>
      </c>
      <c r="Q222" s="363">
        <f t="shared" si="78"/>
        <v>0</v>
      </c>
      <c r="R222" s="363">
        <f t="shared" si="78"/>
        <v>0</v>
      </c>
      <c r="S222" s="363">
        <f t="shared" si="78"/>
        <v>0</v>
      </c>
      <c r="T222" s="363">
        <f t="shared" si="78"/>
        <v>1030000</v>
      </c>
      <c r="U222" s="10">
        <f t="shared" si="71"/>
        <v>0</v>
      </c>
    </row>
    <row r="223" spans="1:21" s="4" customFormat="1" ht="12">
      <c r="A223" s="429"/>
      <c r="B223" s="364" t="s">
        <v>416</v>
      </c>
      <c r="C223" s="418"/>
      <c r="D223" s="419"/>
      <c r="E223" s="419"/>
      <c r="F223" s="14">
        <v>1030000</v>
      </c>
      <c r="G223" s="14"/>
      <c r="H223" s="14">
        <v>0</v>
      </c>
      <c r="I223" s="14">
        <v>1030000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f>SUM(G223:N223)</f>
        <v>1030000</v>
      </c>
      <c r="U223" s="10">
        <f t="shared" si="71"/>
        <v>0</v>
      </c>
    </row>
    <row r="224" spans="1:21" s="4" customFormat="1" ht="12">
      <c r="A224" s="430"/>
      <c r="B224" s="364" t="s">
        <v>417</v>
      </c>
      <c r="C224" s="418"/>
      <c r="D224" s="419"/>
      <c r="E224" s="419"/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f>SUM(G224:N224)</f>
        <v>0</v>
      </c>
      <c r="U224" s="10">
        <f t="shared" si="71"/>
        <v>0</v>
      </c>
    </row>
    <row r="225" spans="1:21" s="404" customFormat="1" ht="18" customHeight="1">
      <c r="A225" s="428">
        <v>20</v>
      </c>
      <c r="B225" s="380" t="s">
        <v>362</v>
      </c>
      <c r="C225" s="420" t="s">
        <v>421</v>
      </c>
      <c r="D225" s="421">
        <v>2013</v>
      </c>
      <c r="E225" s="421">
        <v>2014</v>
      </c>
      <c r="F225" s="359">
        <f aca="true" t="shared" si="79" ref="F225:T225">SUM(F226:F227)</f>
        <v>575516</v>
      </c>
      <c r="G225" s="359">
        <f t="shared" si="79"/>
        <v>0</v>
      </c>
      <c r="H225" s="359">
        <f t="shared" si="79"/>
        <v>287758</v>
      </c>
      <c r="I225" s="359">
        <f t="shared" si="79"/>
        <v>287758</v>
      </c>
      <c r="J225" s="359">
        <f t="shared" si="79"/>
        <v>0</v>
      </c>
      <c r="K225" s="359">
        <f t="shared" si="79"/>
        <v>0</v>
      </c>
      <c r="L225" s="359">
        <f t="shared" si="79"/>
        <v>0</v>
      </c>
      <c r="M225" s="359">
        <f t="shared" si="79"/>
        <v>0</v>
      </c>
      <c r="N225" s="359">
        <f t="shared" si="79"/>
        <v>0</v>
      </c>
      <c r="O225" s="359">
        <f t="shared" si="79"/>
        <v>0</v>
      </c>
      <c r="P225" s="359">
        <f t="shared" si="79"/>
        <v>0</v>
      </c>
      <c r="Q225" s="359">
        <f t="shared" si="79"/>
        <v>0</v>
      </c>
      <c r="R225" s="359">
        <f t="shared" si="79"/>
        <v>0</v>
      </c>
      <c r="S225" s="359">
        <f t="shared" si="79"/>
        <v>0</v>
      </c>
      <c r="T225" s="359">
        <f t="shared" si="79"/>
        <v>575516</v>
      </c>
      <c r="U225" s="360">
        <f t="shared" si="71"/>
        <v>0</v>
      </c>
    </row>
    <row r="226" spans="1:21" s="399" customFormat="1" ht="12">
      <c r="A226" s="429"/>
      <c r="B226" s="361" t="s">
        <v>416</v>
      </c>
      <c r="C226" s="420"/>
      <c r="D226" s="421"/>
      <c r="E226" s="421"/>
      <c r="F226" s="362">
        <v>575516</v>
      </c>
      <c r="G226" s="362">
        <v>0</v>
      </c>
      <c r="H226" s="362">
        <v>287758</v>
      </c>
      <c r="I226" s="362">
        <v>287758</v>
      </c>
      <c r="J226" s="362">
        <v>0</v>
      </c>
      <c r="K226" s="362">
        <v>0</v>
      </c>
      <c r="L226" s="362">
        <v>0</v>
      </c>
      <c r="M226" s="362">
        <v>0</v>
      </c>
      <c r="N226" s="362">
        <v>0</v>
      </c>
      <c r="O226" s="362">
        <v>0</v>
      </c>
      <c r="P226" s="362">
        <v>0</v>
      </c>
      <c r="Q226" s="362">
        <v>0</v>
      </c>
      <c r="R226" s="362">
        <v>0</v>
      </c>
      <c r="S226" s="362">
        <v>0</v>
      </c>
      <c r="T226" s="362">
        <f>SUM(G226:N226)</f>
        <v>575516</v>
      </c>
      <c r="U226" s="360">
        <f t="shared" si="71"/>
        <v>0</v>
      </c>
    </row>
    <row r="227" spans="1:21" s="399" customFormat="1" ht="12">
      <c r="A227" s="429"/>
      <c r="B227" s="361" t="s">
        <v>417</v>
      </c>
      <c r="C227" s="420"/>
      <c r="D227" s="421"/>
      <c r="E227" s="421"/>
      <c r="F227" s="362">
        <v>0</v>
      </c>
      <c r="G227" s="362">
        <v>0</v>
      </c>
      <c r="H227" s="362">
        <v>0</v>
      </c>
      <c r="I227" s="362">
        <v>0</v>
      </c>
      <c r="J227" s="362">
        <v>0</v>
      </c>
      <c r="K227" s="362">
        <v>0</v>
      </c>
      <c r="L227" s="362">
        <v>0</v>
      </c>
      <c r="M227" s="362">
        <v>0</v>
      </c>
      <c r="N227" s="362">
        <v>0</v>
      </c>
      <c r="O227" s="362">
        <v>0</v>
      </c>
      <c r="P227" s="362">
        <v>0</v>
      </c>
      <c r="Q227" s="362">
        <v>0</v>
      </c>
      <c r="R227" s="362">
        <v>0</v>
      </c>
      <c r="S227" s="362">
        <v>0</v>
      </c>
      <c r="T227" s="362">
        <f>SUM(G227:N227)</f>
        <v>0</v>
      </c>
      <c r="U227" s="360">
        <f t="shared" si="71"/>
        <v>0</v>
      </c>
    </row>
    <row r="228" spans="1:21" s="2" customFormat="1" ht="13.5" customHeight="1">
      <c r="A228" s="429"/>
      <c r="B228" s="381"/>
      <c r="C228" s="418" t="s">
        <v>421</v>
      </c>
      <c r="D228" s="419"/>
      <c r="E228" s="419"/>
      <c r="F228" s="363">
        <f aca="true" t="shared" si="80" ref="F228:T228">SUM(F229:F230)</f>
        <v>0</v>
      </c>
      <c r="G228" s="363">
        <f t="shared" si="80"/>
        <v>0</v>
      </c>
      <c r="H228" s="363">
        <f t="shared" si="80"/>
        <v>0</v>
      </c>
      <c r="I228" s="363">
        <f t="shared" si="80"/>
        <v>0</v>
      </c>
      <c r="J228" s="363">
        <f t="shared" si="80"/>
        <v>0</v>
      </c>
      <c r="K228" s="363">
        <f t="shared" si="80"/>
        <v>0</v>
      </c>
      <c r="L228" s="363">
        <f t="shared" si="80"/>
        <v>0</v>
      </c>
      <c r="M228" s="363">
        <f t="shared" si="80"/>
        <v>0</v>
      </c>
      <c r="N228" s="363">
        <f t="shared" si="80"/>
        <v>0</v>
      </c>
      <c r="O228" s="363">
        <f t="shared" si="80"/>
        <v>0</v>
      </c>
      <c r="P228" s="363">
        <f t="shared" si="80"/>
        <v>0</v>
      </c>
      <c r="Q228" s="363">
        <f t="shared" si="80"/>
        <v>0</v>
      </c>
      <c r="R228" s="363">
        <f t="shared" si="80"/>
        <v>0</v>
      </c>
      <c r="S228" s="363">
        <f t="shared" si="80"/>
        <v>0</v>
      </c>
      <c r="T228" s="363">
        <f t="shared" si="80"/>
        <v>0</v>
      </c>
      <c r="U228" s="10">
        <f t="shared" si="71"/>
        <v>0</v>
      </c>
    </row>
    <row r="229" spans="1:21" s="4" customFormat="1" ht="12">
      <c r="A229" s="429"/>
      <c r="B229" s="364" t="s">
        <v>416</v>
      </c>
      <c r="C229" s="418"/>
      <c r="D229" s="419"/>
      <c r="E229" s="419"/>
      <c r="F229" s="14"/>
      <c r="G229" s="14"/>
      <c r="H229" s="14"/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f>SUM(G229:N229)</f>
        <v>0</v>
      </c>
      <c r="U229" s="10">
        <f t="shared" si="71"/>
        <v>0</v>
      </c>
    </row>
    <row r="230" spans="1:21" s="4" customFormat="1" ht="12">
      <c r="A230" s="430"/>
      <c r="B230" s="364" t="s">
        <v>417</v>
      </c>
      <c r="C230" s="418"/>
      <c r="D230" s="419"/>
      <c r="E230" s="419"/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f>SUM(G230:N230)</f>
        <v>0</v>
      </c>
      <c r="U230" s="10">
        <f t="shared" si="71"/>
        <v>0</v>
      </c>
    </row>
    <row r="231" spans="1:21" s="404" customFormat="1" ht="15" customHeight="1">
      <c r="A231" s="428">
        <v>21</v>
      </c>
      <c r="B231" s="380"/>
      <c r="C231" s="420" t="s">
        <v>422</v>
      </c>
      <c r="D231" s="421"/>
      <c r="E231" s="421"/>
      <c r="F231" s="359">
        <f aca="true" t="shared" si="81" ref="F231:T231">SUM(F232:F233)</f>
        <v>0</v>
      </c>
      <c r="G231" s="359">
        <f t="shared" si="81"/>
        <v>0</v>
      </c>
      <c r="H231" s="359">
        <f t="shared" si="81"/>
        <v>0</v>
      </c>
      <c r="I231" s="359">
        <f t="shared" si="81"/>
        <v>0</v>
      </c>
      <c r="J231" s="359">
        <f t="shared" si="81"/>
        <v>0</v>
      </c>
      <c r="K231" s="359">
        <f t="shared" si="81"/>
        <v>0</v>
      </c>
      <c r="L231" s="359">
        <f t="shared" si="81"/>
        <v>0</v>
      </c>
      <c r="M231" s="359">
        <f t="shared" si="81"/>
        <v>0</v>
      </c>
      <c r="N231" s="359">
        <f t="shared" si="81"/>
        <v>0</v>
      </c>
      <c r="O231" s="359">
        <f t="shared" si="81"/>
        <v>0</v>
      </c>
      <c r="P231" s="359">
        <f t="shared" si="81"/>
        <v>0</v>
      </c>
      <c r="Q231" s="359">
        <f t="shared" si="81"/>
        <v>0</v>
      </c>
      <c r="R231" s="359">
        <f t="shared" si="81"/>
        <v>0</v>
      </c>
      <c r="S231" s="359">
        <f t="shared" si="81"/>
        <v>0</v>
      </c>
      <c r="T231" s="359">
        <f t="shared" si="81"/>
        <v>0</v>
      </c>
      <c r="U231" s="360">
        <f t="shared" si="71"/>
        <v>0</v>
      </c>
    </row>
    <row r="232" spans="1:21" s="399" customFormat="1" ht="12">
      <c r="A232" s="429"/>
      <c r="B232" s="361" t="s">
        <v>416</v>
      </c>
      <c r="C232" s="420"/>
      <c r="D232" s="421"/>
      <c r="E232" s="421"/>
      <c r="F232" s="362"/>
      <c r="G232" s="362"/>
      <c r="H232" s="362"/>
      <c r="I232" s="362"/>
      <c r="J232" s="362"/>
      <c r="K232" s="362"/>
      <c r="L232" s="362"/>
      <c r="M232" s="362">
        <v>0</v>
      </c>
      <c r="N232" s="362">
        <v>0</v>
      </c>
      <c r="O232" s="362">
        <v>0</v>
      </c>
      <c r="P232" s="362">
        <v>0</v>
      </c>
      <c r="Q232" s="362">
        <v>0</v>
      </c>
      <c r="R232" s="362">
        <v>0</v>
      </c>
      <c r="S232" s="362">
        <v>0</v>
      </c>
      <c r="T232" s="362">
        <f>SUM(G232:N232)</f>
        <v>0</v>
      </c>
      <c r="U232" s="360">
        <f t="shared" si="71"/>
        <v>0</v>
      </c>
    </row>
    <row r="233" spans="1:21" s="399" customFormat="1" ht="12">
      <c r="A233" s="429"/>
      <c r="B233" s="361" t="s">
        <v>417</v>
      </c>
      <c r="C233" s="420"/>
      <c r="D233" s="421"/>
      <c r="E233" s="421"/>
      <c r="F233" s="362">
        <v>0</v>
      </c>
      <c r="G233" s="362">
        <v>0</v>
      </c>
      <c r="H233" s="362">
        <v>0</v>
      </c>
      <c r="I233" s="362">
        <v>0</v>
      </c>
      <c r="J233" s="362">
        <v>0</v>
      </c>
      <c r="K233" s="362">
        <v>0</v>
      </c>
      <c r="L233" s="362">
        <v>0</v>
      </c>
      <c r="M233" s="362">
        <v>0</v>
      </c>
      <c r="N233" s="362">
        <v>0</v>
      </c>
      <c r="O233" s="362">
        <v>0</v>
      </c>
      <c r="P233" s="362">
        <v>0</v>
      </c>
      <c r="Q233" s="362">
        <v>0</v>
      </c>
      <c r="R233" s="362">
        <v>0</v>
      </c>
      <c r="S233" s="362">
        <v>0</v>
      </c>
      <c r="T233" s="362">
        <f>SUM(G233:N233)</f>
        <v>0</v>
      </c>
      <c r="U233" s="360">
        <f t="shared" si="71"/>
        <v>0</v>
      </c>
    </row>
    <row r="234" spans="1:21" s="2" customFormat="1" ht="33.75" customHeight="1">
      <c r="A234" s="429"/>
      <c r="B234" s="382" t="s">
        <v>363</v>
      </c>
      <c r="C234" s="418" t="s">
        <v>422</v>
      </c>
      <c r="D234" s="419">
        <v>2013</v>
      </c>
      <c r="E234" s="419">
        <v>2014</v>
      </c>
      <c r="F234" s="363">
        <f aca="true" t="shared" si="82" ref="F234:T234">SUM(F235:F236)</f>
        <v>102492</v>
      </c>
      <c r="G234" s="363">
        <f t="shared" si="82"/>
        <v>0</v>
      </c>
      <c r="H234" s="363">
        <f t="shared" si="82"/>
        <v>51246</v>
      </c>
      <c r="I234" s="363">
        <f t="shared" si="82"/>
        <v>51246</v>
      </c>
      <c r="J234" s="363">
        <f t="shared" si="82"/>
        <v>0</v>
      </c>
      <c r="K234" s="363">
        <f t="shared" si="82"/>
        <v>0</v>
      </c>
      <c r="L234" s="363">
        <f t="shared" si="82"/>
        <v>0</v>
      </c>
      <c r="M234" s="363">
        <f t="shared" si="82"/>
        <v>0</v>
      </c>
      <c r="N234" s="363">
        <f t="shared" si="82"/>
        <v>0</v>
      </c>
      <c r="O234" s="363">
        <f t="shared" si="82"/>
        <v>0</v>
      </c>
      <c r="P234" s="363">
        <f t="shared" si="82"/>
        <v>0</v>
      </c>
      <c r="Q234" s="363">
        <f t="shared" si="82"/>
        <v>0</v>
      </c>
      <c r="R234" s="363">
        <f t="shared" si="82"/>
        <v>0</v>
      </c>
      <c r="S234" s="363">
        <f t="shared" si="82"/>
        <v>0</v>
      </c>
      <c r="T234" s="363">
        <f t="shared" si="82"/>
        <v>102492</v>
      </c>
      <c r="U234" s="10">
        <f t="shared" si="71"/>
        <v>0</v>
      </c>
    </row>
    <row r="235" spans="1:21" s="4" customFormat="1" ht="12">
      <c r="A235" s="429"/>
      <c r="B235" s="364" t="s">
        <v>416</v>
      </c>
      <c r="C235" s="418"/>
      <c r="D235" s="419"/>
      <c r="E235" s="419"/>
      <c r="F235" s="14">
        <v>102492</v>
      </c>
      <c r="G235" s="14"/>
      <c r="H235" s="14">
        <v>51246</v>
      </c>
      <c r="I235" s="14">
        <v>51246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f>SUM(G235:N235)</f>
        <v>102492</v>
      </c>
      <c r="U235" s="10">
        <f t="shared" si="71"/>
        <v>0</v>
      </c>
    </row>
    <row r="236" spans="1:21" s="4" customFormat="1" ht="12">
      <c r="A236" s="430"/>
      <c r="B236" s="364" t="s">
        <v>417</v>
      </c>
      <c r="C236" s="418"/>
      <c r="D236" s="419"/>
      <c r="E236" s="419"/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f>SUM(G236:N236)</f>
        <v>0</v>
      </c>
      <c r="U236" s="10">
        <f t="shared" si="71"/>
        <v>0</v>
      </c>
    </row>
    <row r="237" spans="1:21" s="404" customFormat="1" ht="17.25" customHeight="1" hidden="1">
      <c r="A237" s="439" t="s">
        <v>364</v>
      </c>
      <c r="B237" s="380" t="s">
        <v>365</v>
      </c>
      <c r="C237" s="420" t="s">
        <v>422</v>
      </c>
      <c r="D237" s="421">
        <v>2010</v>
      </c>
      <c r="E237" s="421">
        <v>2012</v>
      </c>
      <c r="F237" s="359">
        <f aca="true" t="shared" si="83" ref="F237:T237">SUM(F238:F239)</f>
        <v>5683015</v>
      </c>
      <c r="G237" s="359">
        <f t="shared" si="83"/>
        <v>0</v>
      </c>
      <c r="H237" s="359">
        <f t="shared" si="83"/>
        <v>0</v>
      </c>
      <c r="I237" s="359">
        <f t="shared" si="83"/>
        <v>0</v>
      </c>
      <c r="J237" s="359">
        <f t="shared" si="83"/>
        <v>0</v>
      </c>
      <c r="K237" s="359">
        <f t="shared" si="83"/>
        <v>0</v>
      </c>
      <c r="L237" s="359">
        <f t="shared" si="83"/>
        <v>0</v>
      </c>
      <c r="M237" s="359">
        <f t="shared" si="83"/>
        <v>0</v>
      </c>
      <c r="N237" s="359">
        <f t="shared" si="83"/>
        <v>0</v>
      </c>
      <c r="O237" s="359">
        <f t="shared" si="83"/>
        <v>0</v>
      </c>
      <c r="P237" s="359">
        <f t="shared" si="83"/>
        <v>0</v>
      </c>
      <c r="Q237" s="359">
        <f t="shared" si="83"/>
        <v>0</v>
      </c>
      <c r="R237" s="359">
        <f t="shared" si="83"/>
        <v>0</v>
      </c>
      <c r="S237" s="359">
        <f t="shared" si="83"/>
        <v>0</v>
      </c>
      <c r="T237" s="359">
        <f t="shared" si="83"/>
        <v>0</v>
      </c>
      <c r="U237" s="360">
        <f t="shared" si="71"/>
        <v>5683015</v>
      </c>
    </row>
    <row r="238" spans="1:21" s="399" customFormat="1" ht="12" hidden="1">
      <c r="A238" s="440"/>
      <c r="B238" s="361" t="s">
        <v>416</v>
      </c>
      <c r="C238" s="420"/>
      <c r="D238" s="421"/>
      <c r="E238" s="421"/>
      <c r="F238" s="362">
        <v>5683015</v>
      </c>
      <c r="G238" s="362"/>
      <c r="H238" s="362">
        <v>0</v>
      </c>
      <c r="I238" s="362">
        <v>0</v>
      </c>
      <c r="J238" s="362">
        <v>0</v>
      </c>
      <c r="K238" s="362">
        <v>0</v>
      </c>
      <c r="L238" s="362">
        <v>0</v>
      </c>
      <c r="M238" s="362">
        <v>0</v>
      </c>
      <c r="N238" s="362">
        <v>0</v>
      </c>
      <c r="O238" s="362">
        <v>0</v>
      </c>
      <c r="P238" s="362">
        <v>0</v>
      </c>
      <c r="Q238" s="362">
        <v>0</v>
      </c>
      <c r="R238" s="362">
        <v>0</v>
      </c>
      <c r="S238" s="362">
        <v>0</v>
      </c>
      <c r="T238" s="362">
        <f>SUM(G238:N238)</f>
        <v>0</v>
      </c>
      <c r="U238" s="360">
        <f t="shared" si="71"/>
        <v>5683015</v>
      </c>
    </row>
    <row r="239" spans="1:21" s="399" customFormat="1" ht="12" hidden="1">
      <c r="A239" s="440"/>
      <c r="B239" s="361" t="s">
        <v>417</v>
      </c>
      <c r="C239" s="420"/>
      <c r="D239" s="421"/>
      <c r="E239" s="421"/>
      <c r="F239" s="362">
        <v>0</v>
      </c>
      <c r="G239" s="362">
        <v>0</v>
      </c>
      <c r="H239" s="362">
        <v>0</v>
      </c>
      <c r="I239" s="362">
        <v>0</v>
      </c>
      <c r="J239" s="362">
        <v>0</v>
      </c>
      <c r="K239" s="362">
        <v>0</v>
      </c>
      <c r="L239" s="362">
        <v>0</v>
      </c>
      <c r="M239" s="362">
        <v>0</v>
      </c>
      <c r="N239" s="362">
        <v>0</v>
      </c>
      <c r="O239" s="362">
        <v>0</v>
      </c>
      <c r="P239" s="362">
        <v>0</v>
      </c>
      <c r="Q239" s="362">
        <v>0</v>
      </c>
      <c r="R239" s="362">
        <v>0</v>
      </c>
      <c r="S239" s="362">
        <v>0</v>
      </c>
      <c r="T239" s="362">
        <f>SUM(G239:N239)</f>
        <v>0</v>
      </c>
      <c r="U239" s="360">
        <f t="shared" si="71"/>
        <v>0</v>
      </c>
    </row>
    <row r="240" spans="1:21" s="2" customFormat="1" ht="17.25" customHeight="1" hidden="1">
      <c r="A240" s="440"/>
      <c r="B240" s="381" t="s">
        <v>366</v>
      </c>
      <c r="C240" s="418" t="s">
        <v>422</v>
      </c>
      <c r="D240" s="419">
        <v>2010</v>
      </c>
      <c r="E240" s="419">
        <v>2012</v>
      </c>
      <c r="F240" s="363">
        <f aca="true" t="shared" si="84" ref="F240:T240">SUM(F241:F242)</f>
        <v>5683015</v>
      </c>
      <c r="G240" s="363">
        <f t="shared" si="84"/>
        <v>0</v>
      </c>
      <c r="H240" s="363">
        <f t="shared" si="84"/>
        <v>0</v>
      </c>
      <c r="I240" s="363">
        <f t="shared" si="84"/>
        <v>0</v>
      </c>
      <c r="J240" s="363">
        <f t="shared" si="84"/>
        <v>0</v>
      </c>
      <c r="K240" s="363">
        <f t="shared" si="84"/>
        <v>0</v>
      </c>
      <c r="L240" s="363">
        <f t="shared" si="84"/>
        <v>0</v>
      </c>
      <c r="M240" s="363">
        <f t="shared" si="84"/>
        <v>0</v>
      </c>
      <c r="N240" s="363">
        <f t="shared" si="84"/>
        <v>0</v>
      </c>
      <c r="O240" s="363">
        <f t="shared" si="84"/>
        <v>0</v>
      </c>
      <c r="P240" s="363">
        <f t="shared" si="84"/>
        <v>0</v>
      </c>
      <c r="Q240" s="363">
        <f t="shared" si="84"/>
        <v>0</v>
      </c>
      <c r="R240" s="363">
        <f t="shared" si="84"/>
        <v>0</v>
      </c>
      <c r="S240" s="363">
        <f t="shared" si="84"/>
        <v>0</v>
      </c>
      <c r="T240" s="363">
        <f t="shared" si="84"/>
        <v>0</v>
      </c>
      <c r="U240" s="10">
        <f t="shared" si="71"/>
        <v>5683015</v>
      </c>
    </row>
    <row r="241" spans="1:21" s="4" customFormat="1" ht="12" hidden="1">
      <c r="A241" s="440"/>
      <c r="B241" s="364" t="s">
        <v>416</v>
      </c>
      <c r="C241" s="418"/>
      <c r="D241" s="419"/>
      <c r="E241" s="419"/>
      <c r="F241" s="14">
        <v>5683015</v>
      </c>
      <c r="G241" s="14"/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f>SUM(G241:N241)</f>
        <v>0</v>
      </c>
      <c r="U241" s="10">
        <f t="shared" si="71"/>
        <v>5683015</v>
      </c>
    </row>
    <row r="242" spans="1:21" s="4" customFormat="1" ht="12" hidden="1">
      <c r="A242" s="441"/>
      <c r="B242" s="364" t="s">
        <v>417</v>
      </c>
      <c r="C242" s="418"/>
      <c r="D242" s="419"/>
      <c r="E242" s="419"/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f>SUM(G242:N242)</f>
        <v>0</v>
      </c>
      <c r="U242" s="10">
        <f t="shared" si="71"/>
        <v>0</v>
      </c>
    </row>
    <row r="243" spans="1:21" s="404" customFormat="1" ht="24" customHeight="1" hidden="1">
      <c r="A243" s="439" t="s">
        <v>367</v>
      </c>
      <c r="B243" s="380" t="s">
        <v>368</v>
      </c>
      <c r="C243" s="420" t="s">
        <v>422</v>
      </c>
      <c r="D243" s="421">
        <v>2010</v>
      </c>
      <c r="E243" s="421">
        <v>2019</v>
      </c>
      <c r="F243" s="359">
        <f aca="true" t="shared" si="85" ref="F243:T243">SUM(F244:F245)</f>
        <v>14180026</v>
      </c>
      <c r="G243" s="359">
        <f t="shared" si="85"/>
        <v>0</v>
      </c>
      <c r="H243" s="359">
        <f t="shared" si="85"/>
        <v>2200000</v>
      </c>
      <c r="I243" s="359">
        <f t="shared" si="85"/>
        <v>1592643</v>
      </c>
      <c r="J243" s="359">
        <f t="shared" si="85"/>
        <v>1390884</v>
      </c>
      <c r="K243" s="359">
        <f t="shared" si="85"/>
        <v>1189126</v>
      </c>
      <c r="L243" s="359">
        <f t="shared" si="85"/>
        <v>988436</v>
      </c>
      <c r="M243" s="359">
        <f t="shared" si="85"/>
        <v>787745</v>
      </c>
      <c r="N243" s="359">
        <f t="shared" si="85"/>
        <v>394469</v>
      </c>
      <c r="O243" s="359">
        <f t="shared" si="85"/>
        <v>0</v>
      </c>
      <c r="P243" s="359">
        <f t="shared" si="85"/>
        <v>0</v>
      </c>
      <c r="Q243" s="359">
        <f t="shared" si="85"/>
        <v>0</v>
      </c>
      <c r="R243" s="359">
        <f t="shared" si="85"/>
        <v>0</v>
      </c>
      <c r="S243" s="359">
        <f t="shared" si="85"/>
        <v>0</v>
      </c>
      <c r="T243" s="359">
        <f t="shared" si="85"/>
        <v>8543303</v>
      </c>
      <c r="U243" s="360">
        <f t="shared" si="71"/>
        <v>5636723</v>
      </c>
    </row>
    <row r="244" spans="1:21" s="399" customFormat="1" ht="12" hidden="1">
      <c r="A244" s="440"/>
      <c r="B244" s="361" t="s">
        <v>416</v>
      </c>
      <c r="C244" s="420"/>
      <c r="D244" s="421"/>
      <c r="E244" s="421"/>
      <c r="F244" s="362">
        <v>14180026</v>
      </c>
      <c r="G244" s="362"/>
      <c r="H244" s="362">
        <v>2200000</v>
      </c>
      <c r="I244" s="362">
        <v>1592643</v>
      </c>
      <c r="J244" s="362">
        <v>1390884</v>
      </c>
      <c r="K244" s="362">
        <v>1189126</v>
      </c>
      <c r="L244" s="362">
        <v>988436</v>
      </c>
      <c r="M244" s="362">
        <v>787745</v>
      </c>
      <c r="N244" s="362">
        <v>394469</v>
      </c>
      <c r="O244" s="362">
        <v>0</v>
      </c>
      <c r="P244" s="362">
        <v>0</v>
      </c>
      <c r="Q244" s="362">
        <v>0</v>
      </c>
      <c r="R244" s="362">
        <v>0</v>
      </c>
      <c r="S244" s="362">
        <v>0</v>
      </c>
      <c r="T244" s="362">
        <f>SUM(G244:N244)</f>
        <v>8543303</v>
      </c>
      <c r="U244" s="360">
        <f t="shared" si="71"/>
        <v>5636723</v>
      </c>
    </row>
    <row r="245" spans="1:21" s="399" customFormat="1" ht="12" hidden="1">
      <c r="A245" s="440"/>
      <c r="B245" s="361" t="s">
        <v>417</v>
      </c>
      <c r="C245" s="420"/>
      <c r="D245" s="421"/>
      <c r="E245" s="421"/>
      <c r="F245" s="362">
        <v>0</v>
      </c>
      <c r="G245" s="362">
        <v>0</v>
      </c>
      <c r="H245" s="362">
        <v>0</v>
      </c>
      <c r="I245" s="362">
        <v>0</v>
      </c>
      <c r="J245" s="362">
        <v>0</v>
      </c>
      <c r="K245" s="362">
        <v>0</v>
      </c>
      <c r="L245" s="362">
        <v>0</v>
      </c>
      <c r="M245" s="362">
        <v>0</v>
      </c>
      <c r="N245" s="362">
        <v>0</v>
      </c>
      <c r="O245" s="362">
        <v>0</v>
      </c>
      <c r="P245" s="362">
        <v>0</v>
      </c>
      <c r="Q245" s="362">
        <v>0</v>
      </c>
      <c r="R245" s="362">
        <v>0</v>
      </c>
      <c r="S245" s="362">
        <v>0</v>
      </c>
      <c r="T245" s="362">
        <f>SUM(G245:N245)</f>
        <v>0</v>
      </c>
      <c r="U245" s="360">
        <f t="shared" si="71"/>
        <v>0</v>
      </c>
    </row>
    <row r="246" spans="1:21" s="2" customFormat="1" ht="18" customHeight="1" hidden="1">
      <c r="A246" s="440"/>
      <c r="B246" s="381" t="s">
        <v>369</v>
      </c>
      <c r="C246" s="418" t="s">
        <v>422</v>
      </c>
      <c r="D246" s="419">
        <v>2010</v>
      </c>
      <c r="E246" s="419">
        <v>2019</v>
      </c>
      <c r="F246" s="363">
        <f aca="true" t="shared" si="86" ref="F246:T246">SUM(F247:F248)</f>
        <v>14148526</v>
      </c>
      <c r="G246" s="363">
        <f t="shared" si="86"/>
        <v>0</v>
      </c>
      <c r="H246" s="363">
        <f t="shared" si="86"/>
        <v>2200000</v>
      </c>
      <c r="I246" s="363">
        <f t="shared" si="86"/>
        <v>1592643</v>
      </c>
      <c r="J246" s="363">
        <f t="shared" si="86"/>
        <v>1390884</v>
      </c>
      <c r="K246" s="363">
        <f t="shared" si="86"/>
        <v>1189126</v>
      </c>
      <c r="L246" s="363">
        <f t="shared" si="86"/>
        <v>988436</v>
      </c>
      <c r="M246" s="363">
        <f t="shared" si="86"/>
        <v>787745</v>
      </c>
      <c r="N246" s="363">
        <f t="shared" si="86"/>
        <v>394469</v>
      </c>
      <c r="O246" s="363">
        <f t="shared" si="86"/>
        <v>0</v>
      </c>
      <c r="P246" s="363">
        <f t="shared" si="86"/>
        <v>0</v>
      </c>
      <c r="Q246" s="363">
        <f t="shared" si="86"/>
        <v>0</v>
      </c>
      <c r="R246" s="363">
        <f t="shared" si="86"/>
        <v>0</v>
      </c>
      <c r="S246" s="363">
        <f t="shared" si="86"/>
        <v>0</v>
      </c>
      <c r="T246" s="363">
        <f t="shared" si="86"/>
        <v>8543303</v>
      </c>
      <c r="U246" s="10">
        <f t="shared" si="71"/>
        <v>5605223</v>
      </c>
    </row>
    <row r="247" spans="1:21" s="4" customFormat="1" ht="12" hidden="1">
      <c r="A247" s="440"/>
      <c r="B247" s="364" t="s">
        <v>416</v>
      </c>
      <c r="C247" s="418"/>
      <c r="D247" s="419"/>
      <c r="E247" s="419"/>
      <c r="F247" s="14">
        <v>14148526</v>
      </c>
      <c r="G247" s="14"/>
      <c r="H247" s="14">
        <v>2200000</v>
      </c>
      <c r="I247" s="14">
        <v>1592643</v>
      </c>
      <c r="J247" s="14">
        <v>1390884</v>
      </c>
      <c r="K247" s="14">
        <v>1189126</v>
      </c>
      <c r="L247" s="14">
        <v>988436</v>
      </c>
      <c r="M247" s="14">
        <v>787745</v>
      </c>
      <c r="N247" s="14">
        <v>394469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f>SUM(G247:N247)</f>
        <v>8543303</v>
      </c>
      <c r="U247" s="10">
        <f t="shared" si="71"/>
        <v>5605223</v>
      </c>
    </row>
    <row r="248" spans="1:21" s="4" customFormat="1" ht="12" hidden="1">
      <c r="A248" s="441"/>
      <c r="B248" s="364" t="s">
        <v>417</v>
      </c>
      <c r="C248" s="418"/>
      <c r="D248" s="419"/>
      <c r="E248" s="419"/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f>SUM(G248:N248)</f>
        <v>0</v>
      </c>
      <c r="U248" s="10">
        <f t="shared" si="71"/>
        <v>0</v>
      </c>
    </row>
    <row r="249" spans="1:21" s="404" customFormat="1" ht="15" customHeight="1" hidden="1">
      <c r="A249" s="439" t="s">
        <v>370</v>
      </c>
      <c r="B249" s="380" t="s">
        <v>371</v>
      </c>
      <c r="C249" s="420" t="s">
        <v>422</v>
      </c>
      <c r="D249" s="421">
        <v>2011</v>
      </c>
      <c r="E249" s="421">
        <v>2018</v>
      </c>
      <c r="F249" s="359">
        <f aca="true" t="shared" si="87" ref="F249:T249">SUM(F250:F251)</f>
        <v>5280000</v>
      </c>
      <c r="G249" s="359">
        <f t="shared" si="87"/>
        <v>0</v>
      </c>
      <c r="H249" s="359">
        <f t="shared" si="87"/>
        <v>960000</v>
      </c>
      <c r="I249" s="359">
        <f t="shared" si="87"/>
        <v>960000</v>
      </c>
      <c r="J249" s="359">
        <f t="shared" si="87"/>
        <v>960000</v>
      </c>
      <c r="K249" s="359">
        <f t="shared" si="87"/>
        <v>720000</v>
      </c>
      <c r="L249" s="359">
        <f t="shared" si="87"/>
        <v>480000</v>
      </c>
      <c r="M249" s="359">
        <f t="shared" si="87"/>
        <v>240000</v>
      </c>
      <c r="N249" s="359">
        <f t="shared" si="87"/>
        <v>0</v>
      </c>
      <c r="O249" s="359">
        <f t="shared" si="87"/>
        <v>0</v>
      </c>
      <c r="P249" s="359">
        <f t="shared" si="87"/>
        <v>0</v>
      </c>
      <c r="Q249" s="359">
        <f t="shared" si="87"/>
        <v>0</v>
      </c>
      <c r="R249" s="359">
        <f t="shared" si="87"/>
        <v>0</v>
      </c>
      <c r="S249" s="359">
        <f t="shared" si="87"/>
        <v>0</v>
      </c>
      <c r="T249" s="359">
        <f t="shared" si="87"/>
        <v>4320000</v>
      </c>
      <c r="U249" s="360">
        <f t="shared" si="71"/>
        <v>960000</v>
      </c>
    </row>
    <row r="250" spans="1:21" s="399" customFormat="1" ht="12" hidden="1">
      <c r="A250" s="440"/>
      <c r="B250" s="361" t="s">
        <v>416</v>
      </c>
      <c r="C250" s="420"/>
      <c r="D250" s="421"/>
      <c r="E250" s="421"/>
      <c r="F250" s="362">
        <v>5280000</v>
      </c>
      <c r="G250" s="362"/>
      <c r="H250" s="362">
        <v>960000</v>
      </c>
      <c r="I250" s="362">
        <v>960000</v>
      </c>
      <c r="J250" s="362">
        <v>960000</v>
      </c>
      <c r="K250" s="362">
        <v>720000</v>
      </c>
      <c r="L250" s="362">
        <v>480000</v>
      </c>
      <c r="M250" s="362">
        <v>240000</v>
      </c>
      <c r="N250" s="362">
        <v>0</v>
      </c>
      <c r="O250" s="362">
        <v>0</v>
      </c>
      <c r="P250" s="362">
        <v>0</v>
      </c>
      <c r="Q250" s="362">
        <v>0</v>
      </c>
      <c r="R250" s="362">
        <v>0</v>
      </c>
      <c r="S250" s="362">
        <v>0</v>
      </c>
      <c r="T250" s="362">
        <f>SUM(G250:N250)</f>
        <v>4320000</v>
      </c>
      <c r="U250" s="360">
        <f t="shared" si="71"/>
        <v>960000</v>
      </c>
    </row>
    <row r="251" spans="1:21" s="399" customFormat="1" ht="12" hidden="1">
      <c r="A251" s="440"/>
      <c r="B251" s="361" t="s">
        <v>417</v>
      </c>
      <c r="C251" s="420"/>
      <c r="D251" s="421"/>
      <c r="E251" s="421"/>
      <c r="F251" s="362">
        <v>0</v>
      </c>
      <c r="G251" s="362">
        <v>0</v>
      </c>
      <c r="H251" s="362">
        <v>0</v>
      </c>
      <c r="I251" s="362">
        <v>0</v>
      </c>
      <c r="J251" s="362">
        <v>0</v>
      </c>
      <c r="K251" s="362">
        <v>0</v>
      </c>
      <c r="L251" s="362">
        <v>0</v>
      </c>
      <c r="M251" s="362">
        <v>0</v>
      </c>
      <c r="N251" s="362">
        <v>0</v>
      </c>
      <c r="O251" s="362">
        <v>0</v>
      </c>
      <c r="P251" s="362">
        <v>0</v>
      </c>
      <c r="Q251" s="362">
        <v>0</v>
      </c>
      <c r="R251" s="362">
        <v>0</v>
      </c>
      <c r="S251" s="362">
        <v>0</v>
      </c>
      <c r="T251" s="362">
        <f>SUM(G251:N251)</f>
        <v>0</v>
      </c>
      <c r="U251" s="360">
        <f t="shared" si="71"/>
        <v>0</v>
      </c>
    </row>
    <row r="252" spans="1:21" s="2" customFormat="1" ht="15" customHeight="1" hidden="1">
      <c r="A252" s="440"/>
      <c r="B252" s="381" t="s">
        <v>371</v>
      </c>
      <c r="C252" s="418" t="s">
        <v>422</v>
      </c>
      <c r="D252" s="419">
        <v>2011</v>
      </c>
      <c r="E252" s="419">
        <v>2018</v>
      </c>
      <c r="F252" s="363">
        <f aca="true" t="shared" si="88" ref="F252:T252">SUM(F253:F254)</f>
        <v>5270000</v>
      </c>
      <c r="G252" s="363">
        <f t="shared" si="88"/>
        <v>0</v>
      </c>
      <c r="H252" s="363">
        <f t="shared" si="88"/>
        <v>960000</v>
      </c>
      <c r="I252" s="363">
        <f t="shared" si="88"/>
        <v>960000</v>
      </c>
      <c r="J252" s="363">
        <f t="shared" si="88"/>
        <v>960000</v>
      </c>
      <c r="K252" s="363">
        <f t="shared" si="88"/>
        <v>720000</v>
      </c>
      <c r="L252" s="363">
        <f t="shared" si="88"/>
        <v>480000</v>
      </c>
      <c r="M252" s="363">
        <f t="shared" si="88"/>
        <v>240000</v>
      </c>
      <c r="N252" s="363">
        <f t="shared" si="88"/>
        <v>0</v>
      </c>
      <c r="O252" s="363">
        <f t="shared" si="88"/>
        <v>0</v>
      </c>
      <c r="P252" s="363">
        <f t="shared" si="88"/>
        <v>0</v>
      </c>
      <c r="Q252" s="363">
        <f t="shared" si="88"/>
        <v>0</v>
      </c>
      <c r="R252" s="363">
        <f t="shared" si="88"/>
        <v>0</v>
      </c>
      <c r="S252" s="363">
        <f t="shared" si="88"/>
        <v>0</v>
      </c>
      <c r="T252" s="363">
        <f t="shared" si="88"/>
        <v>4320000</v>
      </c>
      <c r="U252" s="10">
        <f t="shared" si="71"/>
        <v>950000</v>
      </c>
    </row>
    <row r="253" spans="1:21" s="4" customFormat="1" ht="12" hidden="1">
      <c r="A253" s="440"/>
      <c r="B253" s="364" t="s">
        <v>416</v>
      </c>
      <c r="C253" s="418"/>
      <c r="D253" s="419"/>
      <c r="E253" s="419"/>
      <c r="F253" s="14">
        <v>5270000</v>
      </c>
      <c r="G253" s="14"/>
      <c r="H253" s="14">
        <v>960000</v>
      </c>
      <c r="I253" s="14">
        <v>960000</v>
      </c>
      <c r="J253" s="14">
        <v>960000</v>
      </c>
      <c r="K253" s="14">
        <v>720000</v>
      </c>
      <c r="L253" s="14">
        <v>480000</v>
      </c>
      <c r="M253" s="14">
        <v>240000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f>SUM(G253:N253)</f>
        <v>4320000</v>
      </c>
      <c r="U253" s="10">
        <f t="shared" si="71"/>
        <v>950000</v>
      </c>
    </row>
    <row r="254" spans="1:21" s="4" customFormat="1" ht="12" hidden="1">
      <c r="A254" s="441"/>
      <c r="B254" s="364" t="s">
        <v>417</v>
      </c>
      <c r="C254" s="418"/>
      <c r="D254" s="419"/>
      <c r="E254" s="419"/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f>SUM(G254:N254)</f>
        <v>0</v>
      </c>
      <c r="U254" s="10">
        <f t="shared" si="71"/>
        <v>0</v>
      </c>
    </row>
    <row r="255" spans="1:21" s="404" customFormat="1" ht="15" customHeight="1" hidden="1">
      <c r="A255" s="439" t="s">
        <v>372</v>
      </c>
      <c r="B255" s="380" t="s">
        <v>373</v>
      </c>
      <c r="C255" s="420" t="s">
        <v>422</v>
      </c>
      <c r="D255" s="421">
        <v>2013</v>
      </c>
      <c r="E255" s="421">
        <v>2018</v>
      </c>
      <c r="F255" s="359">
        <f aca="true" t="shared" si="89" ref="F255:T255">SUM(F256:F257)</f>
        <v>6480000</v>
      </c>
      <c r="G255" s="359">
        <f t="shared" si="89"/>
        <v>0</v>
      </c>
      <c r="H255" s="359">
        <f t="shared" si="89"/>
        <v>1320000</v>
      </c>
      <c r="I255" s="359">
        <f t="shared" si="89"/>
        <v>1320000</v>
      </c>
      <c r="J255" s="359">
        <f t="shared" si="89"/>
        <v>1320000</v>
      </c>
      <c r="K255" s="359">
        <f t="shared" si="89"/>
        <v>900000</v>
      </c>
      <c r="L255" s="359">
        <f t="shared" si="89"/>
        <v>840000</v>
      </c>
      <c r="M255" s="359">
        <f t="shared" si="89"/>
        <v>780000</v>
      </c>
      <c r="N255" s="359">
        <f t="shared" si="89"/>
        <v>0</v>
      </c>
      <c r="O255" s="359">
        <f t="shared" si="89"/>
        <v>0</v>
      </c>
      <c r="P255" s="359">
        <f t="shared" si="89"/>
        <v>0</v>
      </c>
      <c r="Q255" s="359">
        <f t="shared" si="89"/>
        <v>0</v>
      </c>
      <c r="R255" s="359">
        <f t="shared" si="89"/>
        <v>0</v>
      </c>
      <c r="S255" s="359">
        <f t="shared" si="89"/>
        <v>0</v>
      </c>
      <c r="T255" s="359">
        <f t="shared" si="89"/>
        <v>6480000</v>
      </c>
      <c r="U255" s="360">
        <f t="shared" si="71"/>
        <v>0</v>
      </c>
    </row>
    <row r="256" spans="1:21" s="399" customFormat="1" ht="12" hidden="1">
      <c r="A256" s="440"/>
      <c r="B256" s="361" t="s">
        <v>416</v>
      </c>
      <c r="C256" s="420"/>
      <c r="D256" s="421"/>
      <c r="E256" s="421"/>
      <c r="F256" s="362">
        <v>6480000</v>
      </c>
      <c r="G256" s="362">
        <v>0</v>
      </c>
      <c r="H256" s="362">
        <v>1320000</v>
      </c>
      <c r="I256" s="362">
        <v>1320000</v>
      </c>
      <c r="J256" s="362">
        <v>1320000</v>
      </c>
      <c r="K256" s="362">
        <v>900000</v>
      </c>
      <c r="L256" s="362">
        <v>840000</v>
      </c>
      <c r="M256" s="362">
        <v>780000</v>
      </c>
      <c r="N256" s="362">
        <v>0</v>
      </c>
      <c r="O256" s="362">
        <v>0</v>
      </c>
      <c r="P256" s="362">
        <v>0</v>
      </c>
      <c r="Q256" s="362">
        <v>0</v>
      </c>
      <c r="R256" s="362">
        <v>0</v>
      </c>
      <c r="S256" s="362">
        <v>0</v>
      </c>
      <c r="T256" s="362">
        <f>SUM(G256:N256)</f>
        <v>6480000</v>
      </c>
      <c r="U256" s="360">
        <f t="shared" si="71"/>
        <v>0</v>
      </c>
    </row>
    <row r="257" spans="1:21" s="399" customFormat="1" ht="12" hidden="1">
      <c r="A257" s="440"/>
      <c r="B257" s="361" t="s">
        <v>417</v>
      </c>
      <c r="C257" s="420"/>
      <c r="D257" s="421"/>
      <c r="E257" s="421"/>
      <c r="F257" s="362">
        <v>0</v>
      </c>
      <c r="G257" s="362">
        <v>0</v>
      </c>
      <c r="H257" s="362">
        <v>0</v>
      </c>
      <c r="I257" s="362">
        <v>0</v>
      </c>
      <c r="J257" s="362">
        <v>0</v>
      </c>
      <c r="K257" s="362">
        <v>0</v>
      </c>
      <c r="L257" s="362">
        <v>0</v>
      </c>
      <c r="M257" s="362">
        <v>0</v>
      </c>
      <c r="N257" s="362">
        <v>0</v>
      </c>
      <c r="O257" s="362">
        <v>0</v>
      </c>
      <c r="P257" s="362">
        <v>0</v>
      </c>
      <c r="Q257" s="362">
        <v>0</v>
      </c>
      <c r="R257" s="362">
        <v>0</v>
      </c>
      <c r="S257" s="362">
        <v>0</v>
      </c>
      <c r="T257" s="362">
        <f>SUM(G257:N257)</f>
        <v>0</v>
      </c>
      <c r="U257" s="360">
        <f t="shared" si="71"/>
        <v>0</v>
      </c>
    </row>
    <row r="258" spans="1:21" s="2" customFormat="1" ht="15" customHeight="1" hidden="1">
      <c r="A258" s="440"/>
      <c r="B258" s="381" t="s">
        <v>373</v>
      </c>
      <c r="C258" s="418" t="s">
        <v>422</v>
      </c>
      <c r="D258" s="419">
        <v>2013</v>
      </c>
      <c r="E258" s="419">
        <v>2019</v>
      </c>
      <c r="F258" s="363">
        <f aca="true" t="shared" si="90" ref="F258:T258">SUM(F259:F260)</f>
        <v>7440000</v>
      </c>
      <c r="G258" s="363">
        <f t="shared" si="90"/>
        <v>0</v>
      </c>
      <c r="H258" s="363">
        <f t="shared" si="90"/>
        <v>1560000</v>
      </c>
      <c r="I258" s="363">
        <f t="shared" si="90"/>
        <v>1560000</v>
      </c>
      <c r="J258" s="363">
        <f t="shared" si="90"/>
        <v>1560000</v>
      </c>
      <c r="K258" s="363">
        <f t="shared" si="90"/>
        <v>960000</v>
      </c>
      <c r="L258" s="363">
        <f t="shared" si="90"/>
        <v>900000</v>
      </c>
      <c r="M258" s="363">
        <f t="shared" si="90"/>
        <v>840000</v>
      </c>
      <c r="N258" s="363">
        <f t="shared" si="90"/>
        <v>60000</v>
      </c>
      <c r="O258" s="363">
        <f t="shared" si="90"/>
        <v>0</v>
      </c>
      <c r="P258" s="363">
        <f t="shared" si="90"/>
        <v>0</v>
      </c>
      <c r="Q258" s="363">
        <f t="shared" si="90"/>
        <v>0</v>
      </c>
      <c r="R258" s="363">
        <f t="shared" si="90"/>
        <v>0</v>
      </c>
      <c r="S258" s="363">
        <f t="shared" si="90"/>
        <v>0</v>
      </c>
      <c r="T258" s="363">
        <f t="shared" si="90"/>
        <v>7440000</v>
      </c>
      <c r="U258" s="10">
        <f t="shared" si="71"/>
        <v>0</v>
      </c>
    </row>
    <row r="259" spans="1:21" s="4" customFormat="1" ht="12" hidden="1">
      <c r="A259" s="440"/>
      <c r="B259" s="364" t="s">
        <v>416</v>
      </c>
      <c r="C259" s="418"/>
      <c r="D259" s="419"/>
      <c r="E259" s="419"/>
      <c r="F259" s="14">
        <v>7440000</v>
      </c>
      <c r="G259" s="14">
        <v>0</v>
      </c>
      <c r="H259" s="14">
        <v>1560000</v>
      </c>
      <c r="I259" s="14">
        <v>1560000</v>
      </c>
      <c r="J259" s="14">
        <v>1560000</v>
      </c>
      <c r="K259" s="14">
        <v>960000</v>
      </c>
      <c r="L259" s="14">
        <v>900000</v>
      </c>
      <c r="M259" s="14">
        <v>840000</v>
      </c>
      <c r="N259" s="14">
        <v>60000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f>SUM(G259:N259)</f>
        <v>7440000</v>
      </c>
      <c r="U259" s="10">
        <f t="shared" si="71"/>
        <v>0</v>
      </c>
    </row>
    <row r="260" spans="1:21" s="4" customFormat="1" ht="12" hidden="1">
      <c r="A260" s="441"/>
      <c r="B260" s="364" t="s">
        <v>417</v>
      </c>
      <c r="C260" s="418"/>
      <c r="D260" s="419"/>
      <c r="E260" s="419"/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f>SUM(G260:N260)</f>
        <v>0</v>
      </c>
      <c r="U260" s="10">
        <f t="shared" si="71"/>
        <v>0</v>
      </c>
    </row>
    <row r="261" spans="1:21" s="404" customFormat="1" ht="48.75" customHeight="1" hidden="1">
      <c r="A261" s="439" t="s">
        <v>374</v>
      </c>
      <c r="B261" s="380" t="s">
        <v>375</v>
      </c>
      <c r="C261" s="420" t="s">
        <v>430</v>
      </c>
      <c r="D261" s="421" t="s">
        <v>423</v>
      </c>
      <c r="E261" s="421" t="s">
        <v>423</v>
      </c>
      <c r="F261" s="359">
        <f aca="true" t="shared" si="91" ref="F261:T261">SUM(F262:F263)</f>
        <v>0</v>
      </c>
      <c r="G261" s="359">
        <f t="shared" si="91"/>
        <v>0</v>
      </c>
      <c r="H261" s="359">
        <f t="shared" si="91"/>
        <v>0</v>
      </c>
      <c r="I261" s="359">
        <f t="shared" si="91"/>
        <v>0</v>
      </c>
      <c r="J261" s="359">
        <f t="shared" si="91"/>
        <v>0</v>
      </c>
      <c r="K261" s="359">
        <f t="shared" si="91"/>
        <v>0</v>
      </c>
      <c r="L261" s="359">
        <f t="shared" si="91"/>
        <v>0</v>
      </c>
      <c r="M261" s="359">
        <f t="shared" si="91"/>
        <v>0</v>
      </c>
      <c r="N261" s="359">
        <f t="shared" si="91"/>
        <v>0</v>
      </c>
      <c r="O261" s="359">
        <f t="shared" si="91"/>
        <v>0</v>
      </c>
      <c r="P261" s="359">
        <f t="shared" si="91"/>
        <v>0</v>
      </c>
      <c r="Q261" s="359">
        <f t="shared" si="91"/>
        <v>0</v>
      </c>
      <c r="R261" s="359">
        <f t="shared" si="91"/>
        <v>0</v>
      </c>
      <c r="S261" s="359">
        <f t="shared" si="91"/>
        <v>0</v>
      </c>
      <c r="T261" s="359">
        <f t="shared" si="91"/>
        <v>0</v>
      </c>
      <c r="U261" s="360">
        <f t="shared" si="71"/>
        <v>0</v>
      </c>
    </row>
    <row r="262" spans="1:21" s="399" customFormat="1" ht="12" hidden="1">
      <c r="A262" s="440"/>
      <c r="B262" s="361" t="s">
        <v>416</v>
      </c>
      <c r="C262" s="420"/>
      <c r="D262" s="421"/>
      <c r="E262" s="421"/>
      <c r="F262" s="362">
        <v>0</v>
      </c>
      <c r="G262" s="362">
        <v>0</v>
      </c>
      <c r="H262" s="362">
        <v>0</v>
      </c>
      <c r="I262" s="362">
        <v>0</v>
      </c>
      <c r="J262" s="362">
        <v>0</v>
      </c>
      <c r="K262" s="362">
        <v>0</v>
      </c>
      <c r="L262" s="362">
        <v>0</v>
      </c>
      <c r="M262" s="362">
        <v>0</v>
      </c>
      <c r="N262" s="362">
        <v>0</v>
      </c>
      <c r="O262" s="362">
        <v>0</v>
      </c>
      <c r="P262" s="362">
        <v>0</v>
      </c>
      <c r="Q262" s="362">
        <v>0</v>
      </c>
      <c r="R262" s="362">
        <v>0</v>
      </c>
      <c r="S262" s="362">
        <v>0</v>
      </c>
      <c r="T262" s="362">
        <f>SUM(G262:N262)</f>
        <v>0</v>
      </c>
      <c r="U262" s="360">
        <f t="shared" si="71"/>
        <v>0</v>
      </c>
    </row>
    <row r="263" spans="1:21" s="399" customFormat="1" ht="12" hidden="1">
      <c r="A263" s="440"/>
      <c r="B263" s="361" t="s">
        <v>417</v>
      </c>
      <c r="C263" s="420"/>
      <c r="D263" s="421"/>
      <c r="E263" s="421"/>
      <c r="F263" s="362">
        <v>0</v>
      </c>
      <c r="G263" s="362">
        <v>0</v>
      </c>
      <c r="H263" s="362">
        <v>0</v>
      </c>
      <c r="I263" s="362">
        <v>0</v>
      </c>
      <c r="J263" s="362">
        <v>0</v>
      </c>
      <c r="K263" s="362">
        <v>0</v>
      </c>
      <c r="L263" s="362">
        <v>0</v>
      </c>
      <c r="M263" s="362">
        <v>0</v>
      </c>
      <c r="N263" s="362">
        <v>0</v>
      </c>
      <c r="O263" s="362">
        <v>0</v>
      </c>
      <c r="P263" s="362">
        <v>0</v>
      </c>
      <c r="Q263" s="362">
        <v>0</v>
      </c>
      <c r="R263" s="362">
        <v>0</v>
      </c>
      <c r="S263" s="362">
        <v>0</v>
      </c>
      <c r="T263" s="362">
        <f>SUM(G263:N263)</f>
        <v>0</v>
      </c>
      <c r="U263" s="360">
        <f t="shared" si="71"/>
        <v>0</v>
      </c>
    </row>
    <row r="264" spans="1:21" s="2" customFormat="1" ht="48.75" customHeight="1" hidden="1">
      <c r="A264" s="440"/>
      <c r="B264" s="381" t="s">
        <v>375</v>
      </c>
      <c r="C264" s="418" t="s">
        <v>430</v>
      </c>
      <c r="D264" s="419">
        <v>2012</v>
      </c>
      <c r="E264" s="419">
        <v>2013</v>
      </c>
      <c r="F264" s="363">
        <f aca="true" t="shared" si="92" ref="F264:T264">SUM(F265:F266)</f>
        <v>14000</v>
      </c>
      <c r="G264" s="363">
        <f t="shared" si="92"/>
        <v>0</v>
      </c>
      <c r="H264" s="363">
        <f t="shared" si="92"/>
        <v>7000</v>
      </c>
      <c r="I264" s="363">
        <f t="shared" si="92"/>
        <v>0</v>
      </c>
      <c r="J264" s="363">
        <f t="shared" si="92"/>
        <v>0</v>
      </c>
      <c r="K264" s="363">
        <f t="shared" si="92"/>
        <v>0</v>
      </c>
      <c r="L264" s="363">
        <f t="shared" si="92"/>
        <v>0</v>
      </c>
      <c r="M264" s="363">
        <f t="shared" si="92"/>
        <v>0</v>
      </c>
      <c r="N264" s="363">
        <f t="shared" si="92"/>
        <v>0</v>
      </c>
      <c r="O264" s="363">
        <f t="shared" si="92"/>
        <v>0</v>
      </c>
      <c r="P264" s="363">
        <f t="shared" si="92"/>
        <v>0</v>
      </c>
      <c r="Q264" s="363">
        <f t="shared" si="92"/>
        <v>0</v>
      </c>
      <c r="R264" s="363">
        <f t="shared" si="92"/>
        <v>0</v>
      </c>
      <c r="S264" s="363">
        <f t="shared" si="92"/>
        <v>0</v>
      </c>
      <c r="T264" s="363">
        <f t="shared" si="92"/>
        <v>7000</v>
      </c>
      <c r="U264" s="10">
        <f t="shared" si="71"/>
        <v>7000</v>
      </c>
    </row>
    <row r="265" spans="1:21" s="4" customFormat="1" ht="12" hidden="1">
      <c r="A265" s="440"/>
      <c r="B265" s="364" t="s">
        <v>416</v>
      </c>
      <c r="C265" s="418"/>
      <c r="D265" s="419"/>
      <c r="E265" s="419"/>
      <c r="F265" s="14">
        <v>14000</v>
      </c>
      <c r="G265" s="14"/>
      <c r="H265" s="14">
        <v>7000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f>SUM(G265:N265)</f>
        <v>7000</v>
      </c>
      <c r="U265" s="10">
        <f aca="true" t="shared" si="93" ref="U265:U294">F265-T265</f>
        <v>7000</v>
      </c>
    </row>
    <row r="266" spans="1:21" s="4" customFormat="1" ht="12" hidden="1">
      <c r="A266" s="441"/>
      <c r="B266" s="364" t="s">
        <v>417</v>
      </c>
      <c r="C266" s="418"/>
      <c r="D266" s="419"/>
      <c r="E266" s="419"/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f>SUM(G266:N266)</f>
        <v>0</v>
      </c>
      <c r="U266" s="10">
        <f t="shared" si="93"/>
        <v>0</v>
      </c>
    </row>
    <row r="267" spans="1:21" s="403" customFormat="1" ht="36" hidden="1">
      <c r="A267" s="439" t="s">
        <v>376</v>
      </c>
      <c r="B267" s="378" t="s">
        <v>377</v>
      </c>
      <c r="C267" s="434" t="s">
        <v>425</v>
      </c>
      <c r="D267" s="422" t="s">
        <v>423</v>
      </c>
      <c r="E267" s="422" t="s">
        <v>423</v>
      </c>
      <c r="F267" s="366">
        <f aca="true" t="shared" si="94" ref="F267:T267">SUM(F268:F269)</f>
        <v>0</v>
      </c>
      <c r="G267" s="366">
        <f t="shared" si="94"/>
        <v>0</v>
      </c>
      <c r="H267" s="366">
        <f t="shared" si="94"/>
        <v>0</v>
      </c>
      <c r="I267" s="366">
        <f t="shared" si="94"/>
        <v>0</v>
      </c>
      <c r="J267" s="366">
        <f t="shared" si="94"/>
        <v>0</v>
      </c>
      <c r="K267" s="366">
        <f t="shared" si="94"/>
        <v>0</v>
      </c>
      <c r="L267" s="366">
        <f t="shared" si="94"/>
        <v>0</v>
      </c>
      <c r="M267" s="366">
        <f t="shared" si="94"/>
        <v>0</v>
      </c>
      <c r="N267" s="366">
        <f t="shared" si="94"/>
        <v>0</v>
      </c>
      <c r="O267" s="366">
        <f t="shared" si="94"/>
        <v>0</v>
      </c>
      <c r="P267" s="366">
        <f t="shared" si="94"/>
        <v>0</v>
      </c>
      <c r="Q267" s="366">
        <f t="shared" si="94"/>
        <v>0</v>
      </c>
      <c r="R267" s="366">
        <f t="shared" si="94"/>
        <v>0</v>
      </c>
      <c r="S267" s="366">
        <f t="shared" si="94"/>
        <v>0</v>
      </c>
      <c r="T267" s="366">
        <f t="shared" si="94"/>
        <v>0</v>
      </c>
      <c r="U267" s="367">
        <f t="shared" si="93"/>
        <v>0</v>
      </c>
    </row>
    <row r="268" spans="1:21" s="402" customFormat="1" ht="12" hidden="1">
      <c r="A268" s="440"/>
      <c r="B268" s="368" t="s">
        <v>416</v>
      </c>
      <c r="C268" s="434"/>
      <c r="D268" s="422"/>
      <c r="E268" s="422"/>
      <c r="F268" s="369">
        <v>0</v>
      </c>
      <c r="G268" s="369">
        <v>0</v>
      </c>
      <c r="H268" s="369">
        <v>0</v>
      </c>
      <c r="I268" s="369">
        <v>0</v>
      </c>
      <c r="J268" s="369">
        <v>0</v>
      </c>
      <c r="K268" s="369">
        <v>0</v>
      </c>
      <c r="L268" s="369">
        <v>0</v>
      </c>
      <c r="M268" s="369">
        <v>0</v>
      </c>
      <c r="N268" s="369">
        <v>0</v>
      </c>
      <c r="O268" s="369">
        <v>0</v>
      </c>
      <c r="P268" s="369">
        <v>0</v>
      </c>
      <c r="Q268" s="369">
        <v>0</v>
      </c>
      <c r="R268" s="369">
        <v>0</v>
      </c>
      <c r="S268" s="369">
        <v>0</v>
      </c>
      <c r="T268" s="369">
        <f>SUM(G268:S268)</f>
        <v>0</v>
      </c>
      <c r="U268" s="367">
        <f t="shared" si="93"/>
        <v>0</v>
      </c>
    </row>
    <row r="269" spans="1:21" s="402" customFormat="1" ht="12" hidden="1">
      <c r="A269" s="440"/>
      <c r="B269" s="368" t="s">
        <v>417</v>
      </c>
      <c r="C269" s="434"/>
      <c r="D269" s="422"/>
      <c r="E269" s="422"/>
      <c r="F269" s="369">
        <v>0</v>
      </c>
      <c r="G269" s="369">
        <v>0</v>
      </c>
      <c r="H269" s="369">
        <v>0</v>
      </c>
      <c r="I269" s="369">
        <v>0</v>
      </c>
      <c r="J269" s="369">
        <v>0</v>
      </c>
      <c r="K269" s="369">
        <v>0</v>
      </c>
      <c r="L269" s="369">
        <v>0</v>
      </c>
      <c r="M269" s="369">
        <v>0</v>
      </c>
      <c r="N269" s="369">
        <v>0</v>
      </c>
      <c r="O269" s="369">
        <v>0</v>
      </c>
      <c r="P269" s="369">
        <v>0</v>
      </c>
      <c r="Q269" s="369">
        <v>0</v>
      </c>
      <c r="R269" s="369">
        <v>0</v>
      </c>
      <c r="S269" s="369">
        <v>0</v>
      </c>
      <c r="T269" s="369">
        <f>SUM(G269:N269)</f>
        <v>0</v>
      </c>
      <c r="U269" s="367">
        <f t="shared" si="93"/>
        <v>0</v>
      </c>
    </row>
    <row r="270" spans="1:21" s="401" customFormat="1" ht="36" hidden="1">
      <c r="A270" s="440"/>
      <c r="B270" s="379" t="s">
        <v>378</v>
      </c>
      <c r="C270" s="435" t="s">
        <v>425</v>
      </c>
      <c r="D270" s="436">
        <v>2012</v>
      </c>
      <c r="E270" s="436">
        <v>2023</v>
      </c>
      <c r="F270" s="371">
        <f aca="true" t="shared" si="95" ref="F270:T270">SUM(F271:F272)</f>
        <v>1440000</v>
      </c>
      <c r="G270" s="371">
        <f t="shared" si="95"/>
        <v>0</v>
      </c>
      <c r="H270" s="371">
        <f t="shared" si="95"/>
        <v>120000</v>
      </c>
      <c r="I270" s="371">
        <f t="shared" si="95"/>
        <v>120000</v>
      </c>
      <c r="J270" s="371">
        <f t="shared" si="95"/>
        <v>120000</v>
      </c>
      <c r="K270" s="371">
        <f t="shared" si="95"/>
        <v>120000</v>
      </c>
      <c r="L270" s="371">
        <f t="shared" si="95"/>
        <v>120000</v>
      </c>
      <c r="M270" s="371">
        <f t="shared" si="95"/>
        <v>120000</v>
      </c>
      <c r="N270" s="371">
        <f t="shared" si="95"/>
        <v>120000</v>
      </c>
      <c r="O270" s="371">
        <f t="shared" si="95"/>
        <v>120000</v>
      </c>
      <c r="P270" s="371">
        <f t="shared" si="95"/>
        <v>120000</v>
      </c>
      <c r="Q270" s="371">
        <f t="shared" si="95"/>
        <v>120000</v>
      </c>
      <c r="R270" s="371">
        <f t="shared" si="95"/>
        <v>120000</v>
      </c>
      <c r="S270" s="371">
        <f t="shared" si="95"/>
        <v>0</v>
      </c>
      <c r="T270" s="371">
        <f t="shared" si="95"/>
        <v>1320000</v>
      </c>
      <c r="U270" s="372">
        <f t="shared" si="93"/>
        <v>120000</v>
      </c>
    </row>
    <row r="271" spans="1:21" s="400" customFormat="1" ht="12" hidden="1">
      <c r="A271" s="440"/>
      <c r="B271" s="373" t="s">
        <v>416</v>
      </c>
      <c r="C271" s="435"/>
      <c r="D271" s="436"/>
      <c r="E271" s="436"/>
      <c r="F271" s="374">
        <v>1440000</v>
      </c>
      <c r="G271" s="374"/>
      <c r="H271" s="374">
        <v>120000</v>
      </c>
      <c r="I271" s="374">
        <v>120000</v>
      </c>
      <c r="J271" s="374">
        <v>120000</v>
      </c>
      <c r="K271" s="374">
        <v>120000</v>
      </c>
      <c r="L271" s="374">
        <v>120000</v>
      </c>
      <c r="M271" s="374">
        <v>120000</v>
      </c>
      <c r="N271" s="374">
        <v>120000</v>
      </c>
      <c r="O271" s="374">
        <v>120000</v>
      </c>
      <c r="P271" s="374">
        <v>120000</v>
      </c>
      <c r="Q271" s="374">
        <v>120000</v>
      </c>
      <c r="R271" s="374">
        <v>120000</v>
      </c>
      <c r="S271" s="374">
        <v>0</v>
      </c>
      <c r="T271" s="374">
        <f>SUM(G271:S271)</f>
        <v>1320000</v>
      </c>
      <c r="U271" s="372">
        <f t="shared" si="93"/>
        <v>120000</v>
      </c>
    </row>
    <row r="272" spans="1:21" s="400" customFormat="1" ht="12" hidden="1">
      <c r="A272" s="441"/>
      <c r="B272" s="373" t="s">
        <v>417</v>
      </c>
      <c r="C272" s="435"/>
      <c r="D272" s="436"/>
      <c r="E272" s="436"/>
      <c r="F272" s="374">
        <v>0</v>
      </c>
      <c r="G272" s="374">
        <v>0</v>
      </c>
      <c r="H272" s="374">
        <v>0</v>
      </c>
      <c r="I272" s="374">
        <v>0</v>
      </c>
      <c r="J272" s="374">
        <v>0</v>
      </c>
      <c r="K272" s="374">
        <v>0</v>
      </c>
      <c r="L272" s="374">
        <v>0</v>
      </c>
      <c r="M272" s="374">
        <v>0</v>
      </c>
      <c r="N272" s="374">
        <v>0</v>
      </c>
      <c r="O272" s="374">
        <v>0</v>
      </c>
      <c r="P272" s="374">
        <v>0</v>
      </c>
      <c r="Q272" s="374">
        <v>0</v>
      </c>
      <c r="R272" s="374">
        <v>0</v>
      </c>
      <c r="S272" s="374">
        <v>0</v>
      </c>
      <c r="T272" s="374">
        <f>SUM(G272:N272)</f>
        <v>0</v>
      </c>
      <c r="U272" s="372">
        <f t="shared" si="93"/>
        <v>0</v>
      </c>
    </row>
    <row r="273" spans="1:21" s="403" customFormat="1" ht="24" hidden="1">
      <c r="A273" s="439" t="s">
        <v>379</v>
      </c>
      <c r="B273" s="378" t="s">
        <v>380</v>
      </c>
      <c r="C273" s="434" t="s">
        <v>425</v>
      </c>
      <c r="D273" s="422">
        <v>2011</v>
      </c>
      <c r="E273" s="422">
        <v>2015</v>
      </c>
      <c r="F273" s="366">
        <f aca="true" t="shared" si="96" ref="F273:T273">SUM(F274:F275)</f>
        <v>1020000</v>
      </c>
      <c r="G273" s="366">
        <f t="shared" si="96"/>
        <v>0</v>
      </c>
      <c r="H273" s="366">
        <f t="shared" si="96"/>
        <v>340000</v>
      </c>
      <c r="I273" s="366">
        <f t="shared" si="96"/>
        <v>340000</v>
      </c>
      <c r="J273" s="366">
        <f t="shared" si="96"/>
        <v>141667</v>
      </c>
      <c r="K273" s="366">
        <f t="shared" si="96"/>
        <v>0</v>
      </c>
      <c r="L273" s="366">
        <f t="shared" si="96"/>
        <v>0</v>
      </c>
      <c r="M273" s="366">
        <f t="shared" si="96"/>
        <v>0</v>
      </c>
      <c r="N273" s="366">
        <f t="shared" si="96"/>
        <v>0</v>
      </c>
      <c r="O273" s="366">
        <f t="shared" si="96"/>
        <v>0</v>
      </c>
      <c r="P273" s="366">
        <f t="shared" si="96"/>
        <v>0</v>
      </c>
      <c r="Q273" s="366">
        <f t="shared" si="96"/>
        <v>0</v>
      </c>
      <c r="R273" s="366">
        <f t="shared" si="96"/>
        <v>0</v>
      </c>
      <c r="S273" s="366">
        <f t="shared" si="96"/>
        <v>0</v>
      </c>
      <c r="T273" s="366">
        <f t="shared" si="96"/>
        <v>821667</v>
      </c>
      <c r="U273" s="367">
        <f t="shared" si="93"/>
        <v>198333</v>
      </c>
    </row>
    <row r="274" spans="1:21" s="402" customFormat="1" ht="12" hidden="1">
      <c r="A274" s="440"/>
      <c r="B274" s="368" t="s">
        <v>416</v>
      </c>
      <c r="C274" s="434"/>
      <c r="D274" s="422"/>
      <c r="E274" s="422"/>
      <c r="F274" s="369">
        <v>1020000</v>
      </c>
      <c r="G274" s="369"/>
      <c r="H274" s="369">
        <v>340000</v>
      </c>
      <c r="I274" s="369">
        <v>340000</v>
      </c>
      <c r="J274" s="369">
        <v>141667</v>
      </c>
      <c r="K274" s="369">
        <v>0</v>
      </c>
      <c r="L274" s="369">
        <v>0</v>
      </c>
      <c r="M274" s="369">
        <v>0</v>
      </c>
      <c r="N274" s="369">
        <v>0</v>
      </c>
      <c r="O274" s="369">
        <v>0</v>
      </c>
      <c r="P274" s="369">
        <v>0</v>
      </c>
      <c r="Q274" s="369">
        <v>0</v>
      </c>
      <c r="R274" s="369">
        <v>0</v>
      </c>
      <c r="S274" s="369">
        <v>0</v>
      </c>
      <c r="T274" s="369">
        <f>SUM(G274:N274)</f>
        <v>821667</v>
      </c>
      <c r="U274" s="367">
        <f t="shared" si="93"/>
        <v>198333</v>
      </c>
    </row>
    <row r="275" spans="1:21" s="402" customFormat="1" ht="12" hidden="1">
      <c r="A275" s="440"/>
      <c r="B275" s="368" t="s">
        <v>417</v>
      </c>
      <c r="C275" s="434"/>
      <c r="D275" s="422"/>
      <c r="E275" s="422"/>
      <c r="F275" s="369">
        <v>0</v>
      </c>
      <c r="G275" s="369">
        <v>0</v>
      </c>
      <c r="H275" s="369">
        <v>0</v>
      </c>
      <c r="I275" s="369">
        <v>0</v>
      </c>
      <c r="J275" s="369">
        <v>0</v>
      </c>
      <c r="K275" s="369">
        <v>0</v>
      </c>
      <c r="L275" s="369">
        <v>0</v>
      </c>
      <c r="M275" s="369">
        <v>0</v>
      </c>
      <c r="N275" s="369">
        <v>0</v>
      </c>
      <c r="O275" s="369">
        <v>0</v>
      </c>
      <c r="P275" s="369">
        <v>0</v>
      </c>
      <c r="Q275" s="369">
        <v>0</v>
      </c>
      <c r="R275" s="369">
        <v>0</v>
      </c>
      <c r="S275" s="369">
        <v>0</v>
      </c>
      <c r="T275" s="369">
        <f>SUM(G275:N275)</f>
        <v>0</v>
      </c>
      <c r="U275" s="367">
        <f t="shared" si="93"/>
        <v>0</v>
      </c>
    </row>
    <row r="276" spans="1:21" s="401" customFormat="1" ht="24" hidden="1">
      <c r="A276" s="440"/>
      <c r="B276" s="379" t="s">
        <v>380</v>
      </c>
      <c r="C276" s="435" t="s">
        <v>425</v>
      </c>
      <c r="D276" s="436">
        <v>2011</v>
      </c>
      <c r="E276" s="436">
        <v>2015</v>
      </c>
      <c r="F276" s="371">
        <f aca="true" t="shared" si="97" ref="F276:T276">SUM(F277:F278)</f>
        <v>1175833</v>
      </c>
      <c r="G276" s="371">
        <f t="shared" si="97"/>
        <v>0</v>
      </c>
      <c r="H276" s="371">
        <f t="shared" si="97"/>
        <v>340000</v>
      </c>
      <c r="I276" s="371">
        <f t="shared" si="97"/>
        <v>340000</v>
      </c>
      <c r="J276" s="371">
        <f t="shared" si="97"/>
        <v>141667</v>
      </c>
      <c r="K276" s="371">
        <f t="shared" si="97"/>
        <v>0</v>
      </c>
      <c r="L276" s="371">
        <f t="shared" si="97"/>
        <v>0</v>
      </c>
      <c r="M276" s="371">
        <f t="shared" si="97"/>
        <v>0</v>
      </c>
      <c r="N276" s="371">
        <f t="shared" si="97"/>
        <v>0</v>
      </c>
      <c r="O276" s="371">
        <f t="shared" si="97"/>
        <v>0</v>
      </c>
      <c r="P276" s="371">
        <f t="shared" si="97"/>
        <v>0</v>
      </c>
      <c r="Q276" s="371">
        <f t="shared" si="97"/>
        <v>0</v>
      </c>
      <c r="R276" s="371">
        <f t="shared" si="97"/>
        <v>0</v>
      </c>
      <c r="S276" s="371">
        <f t="shared" si="97"/>
        <v>0</v>
      </c>
      <c r="T276" s="371">
        <f t="shared" si="97"/>
        <v>821667</v>
      </c>
      <c r="U276" s="372">
        <f t="shared" si="93"/>
        <v>354166</v>
      </c>
    </row>
    <row r="277" spans="1:21" s="400" customFormat="1" ht="12" hidden="1">
      <c r="A277" s="440"/>
      <c r="B277" s="373" t="s">
        <v>416</v>
      </c>
      <c r="C277" s="435"/>
      <c r="D277" s="436"/>
      <c r="E277" s="436"/>
      <c r="F277" s="374">
        <v>1175833</v>
      </c>
      <c r="G277" s="374"/>
      <c r="H277" s="374">
        <v>340000</v>
      </c>
      <c r="I277" s="374">
        <v>340000</v>
      </c>
      <c r="J277" s="374">
        <v>141667</v>
      </c>
      <c r="K277" s="374">
        <v>0</v>
      </c>
      <c r="L277" s="374">
        <v>0</v>
      </c>
      <c r="M277" s="374">
        <v>0</v>
      </c>
      <c r="N277" s="374">
        <v>0</v>
      </c>
      <c r="O277" s="374">
        <v>0</v>
      </c>
      <c r="P277" s="374">
        <v>0</v>
      </c>
      <c r="Q277" s="374">
        <v>0</v>
      </c>
      <c r="R277" s="374">
        <v>0</v>
      </c>
      <c r="S277" s="374">
        <v>0</v>
      </c>
      <c r="T277" s="374">
        <f>SUM(G277:N277)</f>
        <v>821667</v>
      </c>
      <c r="U277" s="372">
        <f t="shared" si="93"/>
        <v>354166</v>
      </c>
    </row>
    <row r="278" spans="1:21" s="400" customFormat="1" ht="12" hidden="1">
      <c r="A278" s="441"/>
      <c r="B278" s="373" t="s">
        <v>417</v>
      </c>
      <c r="C278" s="435"/>
      <c r="D278" s="436"/>
      <c r="E278" s="436"/>
      <c r="F278" s="374">
        <v>0</v>
      </c>
      <c r="G278" s="374">
        <v>0</v>
      </c>
      <c r="H278" s="374">
        <v>0</v>
      </c>
      <c r="I278" s="374">
        <v>0</v>
      </c>
      <c r="J278" s="374">
        <v>0</v>
      </c>
      <c r="K278" s="374">
        <v>0</v>
      </c>
      <c r="L278" s="374">
        <v>0</v>
      </c>
      <c r="M278" s="374">
        <v>0</v>
      </c>
      <c r="N278" s="374">
        <v>0</v>
      </c>
      <c r="O278" s="374">
        <v>0</v>
      </c>
      <c r="P278" s="374">
        <v>0</v>
      </c>
      <c r="Q278" s="374">
        <v>0</v>
      </c>
      <c r="R278" s="374">
        <v>0</v>
      </c>
      <c r="S278" s="374">
        <v>0</v>
      </c>
      <c r="T278" s="374">
        <f>SUM(G278:N278)</f>
        <v>0</v>
      </c>
      <c r="U278" s="372">
        <f t="shared" si="93"/>
        <v>0</v>
      </c>
    </row>
    <row r="279" spans="1:21" s="403" customFormat="1" ht="16.5" customHeight="1" hidden="1">
      <c r="A279" s="439" t="s">
        <v>381</v>
      </c>
      <c r="B279" s="378" t="s">
        <v>382</v>
      </c>
      <c r="C279" s="434" t="s">
        <v>425</v>
      </c>
      <c r="D279" s="422" t="s">
        <v>423</v>
      </c>
      <c r="E279" s="422" t="s">
        <v>423</v>
      </c>
      <c r="F279" s="366">
        <f aca="true" t="shared" si="98" ref="F279:T279">SUM(F280:F281)</f>
        <v>0</v>
      </c>
      <c r="G279" s="366">
        <f t="shared" si="98"/>
        <v>0</v>
      </c>
      <c r="H279" s="366">
        <f t="shared" si="98"/>
        <v>0</v>
      </c>
      <c r="I279" s="366">
        <f t="shared" si="98"/>
        <v>0</v>
      </c>
      <c r="J279" s="366">
        <f t="shared" si="98"/>
        <v>0</v>
      </c>
      <c r="K279" s="366">
        <f t="shared" si="98"/>
        <v>0</v>
      </c>
      <c r="L279" s="366">
        <f t="shared" si="98"/>
        <v>0</v>
      </c>
      <c r="M279" s="366">
        <f t="shared" si="98"/>
        <v>0</v>
      </c>
      <c r="N279" s="366">
        <f t="shared" si="98"/>
        <v>0</v>
      </c>
      <c r="O279" s="366">
        <f t="shared" si="98"/>
        <v>0</v>
      </c>
      <c r="P279" s="366">
        <f t="shared" si="98"/>
        <v>0</v>
      </c>
      <c r="Q279" s="366">
        <f t="shared" si="98"/>
        <v>0</v>
      </c>
      <c r="R279" s="366">
        <f t="shared" si="98"/>
        <v>0</v>
      </c>
      <c r="S279" s="366">
        <f t="shared" si="98"/>
        <v>0</v>
      </c>
      <c r="T279" s="366">
        <f t="shared" si="98"/>
        <v>0</v>
      </c>
      <c r="U279" s="367">
        <f t="shared" si="93"/>
        <v>0</v>
      </c>
    </row>
    <row r="280" spans="1:21" s="402" customFormat="1" ht="12" hidden="1">
      <c r="A280" s="440"/>
      <c r="B280" s="368" t="s">
        <v>416</v>
      </c>
      <c r="C280" s="434"/>
      <c r="D280" s="422"/>
      <c r="E280" s="422"/>
      <c r="F280" s="369">
        <v>0</v>
      </c>
      <c r="G280" s="369">
        <v>0</v>
      </c>
      <c r="H280" s="369">
        <v>0</v>
      </c>
      <c r="I280" s="369">
        <v>0</v>
      </c>
      <c r="J280" s="369">
        <v>0</v>
      </c>
      <c r="K280" s="369">
        <v>0</v>
      </c>
      <c r="L280" s="369">
        <v>0</v>
      </c>
      <c r="M280" s="369">
        <v>0</v>
      </c>
      <c r="N280" s="369">
        <v>0</v>
      </c>
      <c r="O280" s="369">
        <v>0</v>
      </c>
      <c r="P280" s="369">
        <v>0</v>
      </c>
      <c r="Q280" s="369">
        <v>0</v>
      </c>
      <c r="R280" s="369">
        <v>0</v>
      </c>
      <c r="S280" s="369">
        <v>0</v>
      </c>
      <c r="T280" s="369">
        <f>SUM(G280:N280)</f>
        <v>0</v>
      </c>
      <c r="U280" s="367">
        <f t="shared" si="93"/>
        <v>0</v>
      </c>
    </row>
    <row r="281" spans="1:21" s="402" customFormat="1" ht="12" hidden="1">
      <c r="A281" s="440"/>
      <c r="B281" s="368" t="s">
        <v>417</v>
      </c>
      <c r="C281" s="434"/>
      <c r="D281" s="422"/>
      <c r="E281" s="422"/>
      <c r="F281" s="369">
        <v>0</v>
      </c>
      <c r="G281" s="369">
        <v>0</v>
      </c>
      <c r="H281" s="369">
        <v>0</v>
      </c>
      <c r="I281" s="369">
        <v>0</v>
      </c>
      <c r="J281" s="369">
        <v>0</v>
      </c>
      <c r="K281" s="369">
        <v>0</v>
      </c>
      <c r="L281" s="369">
        <v>0</v>
      </c>
      <c r="M281" s="369">
        <v>0</v>
      </c>
      <c r="N281" s="369">
        <v>0</v>
      </c>
      <c r="O281" s="369">
        <v>0</v>
      </c>
      <c r="P281" s="369">
        <v>0</v>
      </c>
      <c r="Q281" s="369">
        <v>0</v>
      </c>
      <c r="R281" s="369">
        <v>0</v>
      </c>
      <c r="S281" s="369">
        <v>0</v>
      </c>
      <c r="T281" s="369">
        <f>SUM(G281:N281)</f>
        <v>0</v>
      </c>
      <c r="U281" s="367">
        <f t="shared" si="93"/>
        <v>0</v>
      </c>
    </row>
    <row r="282" spans="1:21" s="401" customFormat="1" ht="16.5" customHeight="1" hidden="1">
      <c r="A282" s="440"/>
      <c r="B282" s="379" t="s">
        <v>383</v>
      </c>
      <c r="C282" s="435" t="s">
        <v>425</v>
      </c>
      <c r="D282" s="436">
        <v>2011</v>
      </c>
      <c r="E282" s="436">
        <v>2013</v>
      </c>
      <c r="F282" s="371">
        <f aca="true" t="shared" si="99" ref="F282:T282">SUM(F283:F284)</f>
        <v>53490</v>
      </c>
      <c r="G282" s="371">
        <f t="shared" si="99"/>
        <v>0</v>
      </c>
      <c r="H282" s="371">
        <f t="shared" si="99"/>
        <v>17830</v>
      </c>
      <c r="I282" s="371">
        <f t="shared" si="99"/>
        <v>0</v>
      </c>
      <c r="J282" s="371">
        <f t="shared" si="99"/>
        <v>0</v>
      </c>
      <c r="K282" s="371">
        <f t="shared" si="99"/>
        <v>0</v>
      </c>
      <c r="L282" s="371">
        <f t="shared" si="99"/>
        <v>0</v>
      </c>
      <c r="M282" s="371">
        <f t="shared" si="99"/>
        <v>0</v>
      </c>
      <c r="N282" s="371">
        <f t="shared" si="99"/>
        <v>0</v>
      </c>
      <c r="O282" s="371">
        <f t="shared" si="99"/>
        <v>0</v>
      </c>
      <c r="P282" s="371">
        <f t="shared" si="99"/>
        <v>0</v>
      </c>
      <c r="Q282" s="371">
        <f t="shared" si="99"/>
        <v>0</v>
      </c>
      <c r="R282" s="371">
        <f t="shared" si="99"/>
        <v>0</v>
      </c>
      <c r="S282" s="371">
        <f t="shared" si="99"/>
        <v>0</v>
      </c>
      <c r="T282" s="371">
        <f t="shared" si="99"/>
        <v>17830</v>
      </c>
      <c r="U282" s="372">
        <f t="shared" si="93"/>
        <v>35660</v>
      </c>
    </row>
    <row r="283" spans="1:21" s="400" customFormat="1" ht="12" hidden="1">
      <c r="A283" s="440"/>
      <c r="B283" s="373" t="s">
        <v>416</v>
      </c>
      <c r="C283" s="435"/>
      <c r="D283" s="436"/>
      <c r="E283" s="436"/>
      <c r="F283" s="374">
        <v>53490</v>
      </c>
      <c r="G283" s="374"/>
      <c r="H283" s="374">
        <v>17830</v>
      </c>
      <c r="I283" s="374">
        <v>0</v>
      </c>
      <c r="J283" s="374">
        <v>0</v>
      </c>
      <c r="K283" s="374">
        <v>0</v>
      </c>
      <c r="L283" s="374">
        <v>0</v>
      </c>
      <c r="M283" s="374">
        <v>0</v>
      </c>
      <c r="N283" s="374">
        <v>0</v>
      </c>
      <c r="O283" s="374">
        <v>0</v>
      </c>
      <c r="P283" s="374">
        <v>0</v>
      </c>
      <c r="Q283" s="374">
        <v>0</v>
      </c>
      <c r="R283" s="374">
        <v>0</v>
      </c>
      <c r="S283" s="374">
        <v>0</v>
      </c>
      <c r="T283" s="374">
        <f>SUM(G283:N283)</f>
        <v>17830</v>
      </c>
      <c r="U283" s="372">
        <f t="shared" si="93"/>
        <v>35660</v>
      </c>
    </row>
    <row r="284" spans="1:21" s="400" customFormat="1" ht="12" hidden="1">
      <c r="A284" s="441"/>
      <c r="B284" s="373" t="s">
        <v>417</v>
      </c>
      <c r="C284" s="435"/>
      <c r="D284" s="436"/>
      <c r="E284" s="436"/>
      <c r="F284" s="374">
        <v>0</v>
      </c>
      <c r="G284" s="374">
        <v>0</v>
      </c>
      <c r="H284" s="374">
        <v>0</v>
      </c>
      <c r="I284" s="374">
        <v>0</v>
      </c>
      <c r="J284" s="374">
        <v>0</v>
      </c>
      <c r="K284" s="374">
        <v>0</v>
      </c>
      <c r="L284" s="374">
        <v>0</v>
      </c>
      <c r="M284" s="374">
        <v>0</v>
      </c>
      <c r="N284" s="374">
        <v>0</v>
      </c>
      <c r="O284" s="374">
        <v>0</v>
      </c>
      <c r="P284" s="374">
        <v>0</v>
      </c>
      <c r="Q284" s="374">
        <v>0</v>
      </c>
      <c r="R284" s="374">
        <v>0</v>
      </c>
      <c r="S284" s="374">
        <v>0</v>
      </c>
      <c r="T284" s="374">
        <f>SUM(G284:N284)</f>
        <v>0</v>
      </c>
      <c r="U284" s="372">
        <f t="shared" si="93"/>
        <v>0</v>
      </c>
    </row>
    <row r="285" spans="1:21" s="403" customFormat="1" ht="16.5" customHeight="1" hidden="1">
      <c r="A285" s="439" t="s">
        <v>384</v>
      </c>
      <c r="B285" s="378" t="s">
        <v>385</v>
      </c>
      <c r="C285" s="434" t="s">
        <v>425</v>
      </c>
      <c r="D285" s="422" t="s">
        <v>423</v>
      </c>
      <c r="E285" s="422" t="s">
        <v>423</v>
      </c>
      <c r="F285" s="366">
        <f aca="true" t="shared" si="100" ref="F285:T285">SUM(F286:F287)</f>
        <v>0</v>
      </c>
      <c r="G285" s="366">
        <f t="shared" si="100"/>
        <v>0</v>
      </c>
      <c r="H285" s="366">
        <f t="shared" si="100"/>
        <v>0</v>
      </c>
      <c r="I285" s="366">
        <f t="shared" si="100"/>
        <v>0</v>
      </c>
      <c r="J285" s="366">
        <f t="shared" si="100"/>
        <v>0</v>
      </c>
      <c r="K285" s="366">
        <f t="shared" si="100"/>
        <v>0</v>
      </c>
      <c r="L285" s="366">
        <f t="shared" si="100"/>
        <v>0</v>
      </c>
      <c r="M285" s="366">
        <f t="shared" si="100"/>
        <v>0</v>
      </c>
      <c r="N285" s="366">
        <f t="shared" si="100"/>
        <v>0</v>
      </c>
      <c r="O285" s="366">
        <f t="shared" si="100"/>
        <v>0</v>
      </c>
      <c r="P285" s="366">
        <f t="shared" si="100"/>
        <v>0</v>
      </c>
      <c r="Q285" s="366">
        <f t="shared" si="100"/>
        <v>0</v>
      </c>
      <c r="R285" s="366">
        <f t="shared" si="100"/>
        <v>0</v>
      </c>
      <c r="S285" s="366">
        <f t="shared" si="100"/>
        <v>0</v>
      </c>
      <c r="T285" s="366">
        <f t="shared" si="100"/>
        <v>0</v>
      </c>
      <c r="U285" s="367">
        <f t="shared" si="93"/>
        <v>0</v>
      </c>
    </row>
    <row r="286" spans="1:21" s="402" customFormat="1" ht="12" hidden="1">
      <c r="A286" s="440"/>
      <c r="B286" s="368" t="s">
        <v>416</v>
      </c>
      <c r="C286" s="434"/>
      <c r="D286" s="422"/>
      <c r="E286" s="422"/>
      <c r="F286" s="369">
        <v>0</v>
      </c>
      <c r="G286" s="369">
        <v>0</v>
      </c>
      <c r="H286" s="369">
        <v>0</v>
      </c>
      <c r="I286" s="369">
        <v>0</v>
      </c>
      <c r="J286" s="369">
        <v>0</v>
      </c>
      <c r="K286" s="369">
        <v>0</v>
      </c>
      <c r="L286" s="369">
        <v>0</v>
      </c>
      <c r="M286" s="369">
        <v>0</v>
      </c>
      <c r="N286" s="369">
        <v>0</v>
      </c>
      <c r="O286" s="369">
        <v>0</v>
      </c>
      <c r="P286" s="369">
        <v>0</v>
      </c>
      <c r="Q286" s="369">
        <v>0</v>
      </c>
      <c r="R286" s="369">
        <v>0</v>
      </c>
      <c r="S286" s="369">
        <v>0</v>
      </c>
      <c r="T286" s="369">
        <f>SUM(G286:N286)</f>
        <v>0</v>
      </c>
      <c r="U286" s="367">
        <f t="shared" si="93"/>
        <v>0</v>
      </c>
    </row>
    <row r="287" spans="1:21" s="402" customFormat="1" ht="12" hidden="1">
      <c r="A287" s="440"/>
      <c r="B287" s="368" t="s">
        <v>417</v>
      </c>
      <c r="C287" s="434"/>
      <c r="D287" s="422"/>
      <c r="E287" s="422"/>
      <c r="F287" s="369">
        <v>0</v>
      </c>
      <c r="G287" s="369">
        <v>0</v>
      </c>
      <c r="H287" s="369">
        <v>0</v>
      </c>
      <c r="I287" s="369">
        <v>0</v>
      </c>
      <c r="J287" s="369">
        <v>0</v>
      </c>
      <c r="K287" s="369">
        <v>0</v>
      </c>
      <c r="L287" s="369">
        <v>0</v>
      </c>
      <c r="M287" s="369">
        <v>0</v>
      </c>
      <c r="N287" s="369">
        <v>0</v>
      </c>
      <c r="O287" s="369">
        <v>0</v>
      </c>
      <c r="P287" s="369">
        <v>0</v>
      </c>
      <c r="Q287" s="369">
        <v>0</v>
      </c>
      <c r="R287" s="369">
        <v>0</v>
      </c>
      <c r="S287" s="369">
        <v>0</v>
      </c>
      <c r="T287" s="369">
        <f>SUM(G287:N287)</f>
        <v>0</v>
      </c>
      <c r="U287" s="367">
        <f t="shared" si="93"/>
        <v>0</v>
      </c>
    </row>
    <row r="288" spans="1:21" s="401" customFormat="1" ht="16.5" customHeight="1" hidden="1">
      <c r="A288" s="440"/>
      <c r="B288" s="379" t="s">
        <v>385</v>
      </c>
      <c r="C288" s="435" t="s">
        <v>425</v>
      </c>
      <c r="D288" s="436">
        <v>2011</v>
      </c>
      <c r="E288" s="436">
        <v>2013</v>
      </c>
      <c r="F288" s="371">
        <f aca="true" t="shared" si="101" ref="F288:T288">SUM(F289:F290)</f>
        <v>701640</v>
      </c>
      <c r="G288" s="371">
        <f t="shared" si="101"/>
        <v>0</v>
      </c>
      <c r="H288" s="371">
        <f t="shared" si="101"/>
        <v>233880</v>
      </c>
      <c r="I288" s="371">
        <f t="shared" si="101"/>
        <v>0</v>
      </c>
      <c r="J288" s="371">
        <f t="shared" si="101"/>
        <v>0</v>
      </c>
      <c r="K288" s="371">
        <f t="shared" si="101"/>
        <v>0</v>
      </c>
      <c r="L288" s="371">
        <f t="shared" si="101"/>
        <v>0</v>
      </c>
      <c r="M288" s="371">
        <f t="shared" si="101"/>
        <v>0</v>
      </c>
      <c r="N288" s="371">
        <f t="shared" si="101"/>
        <v>0</v>
      </c>
      <c r="O288" s="371">
        <f t="shared" si="101"/>
        <v>0</v>
      </c>
      <c r="P288" s="371">
        <f t="shared" si="101"/>
        <v>0</v>
      </c>
      <c r="Q288" s="371">
        <f t="shared" si="101"/>
        <v>0</v>
      </c>
      <c r="R288" s="371">
        <f t="shared" si="101"/>
        <v>0</v>
      </c>
      <c r="S288" s="371">
        <f t="shared" si="101"/>
        <v>0</v>
      </c>
      <c r="T288" s="371">
        <f t="shared" si="101"/>
        <v>233880</v>
      </c>
      <c r="U288" s="372">
        <f t="shared" si="93"/>
        <v>467760</v>
      </c>
    </row>
    <row r="289" spans="1:21" s="400" customFormat="1" ht="12" hidden="1">
      <c r="A289" s="440"/>
      <c r="B289" s="373" t="s">
        <v>416</v>
      </c>
      <c r="C289" s="435"/>
      <c r="D289" s="436"/>
      <c r="E289" s="436"/>
      <c r="F289" s="374">
        <v>701640</v>
      </c>
      <c r="G289" s="374"/>
      <c r="H289" s="374">
        <v>233880</v>
      </c>
      <c r="I289" s="374">
        <v>0</v>
      </c>
      <c r="J289" s="374">
        <v>0</v>
      </c>
      <c r="K289" s="374">
        <v>0</v>
      </c>
      <c r="L289" s="374">
        <v>0</v>
      </c>
      <c r="M289" s="374">
        <v>0</v>
      </c>
      <c r="N289" s="374">
        <v>0</v>
      </c>
      <c r="O289" s="374">
        <v>0</v>
      </c>
      <c r="P289" s="374">
        <v>0</v>
      </c>
      <c r="Q289" s="374">
        <v>0</v>
      </c>
      <c r="R289" s="374">
        <v>0</v>
      </c>
      <c r="S289" s="374">
        <v>0</v>
      </c>
      <c r="T289" s="374">
        <f>SUM(G289:N289)</f>
        <v>233880</v>
      </c>
      <c r="U289" s="372">
        <f t="shared" si="93"/>
        <v>467760</v>
      </c>
    </row>
    <row r="290" spans="1:21" s="400" customFormat="1" ht="12" hidden="1">
      <c r="A290" s="441"/>
      <c r="B290" s="373" t="s">
        <v>417</v>
      </c>
      <c r="C290" s="435"/>
      <c r="D290" s="436"/>
      <c r="E290" s="436"/>
      <c r="F290" s="374">
        <v>0</v>
      </c>
      <c r="G290" s="374">
        <v>0</v>
      </c>
      <c r="H290" s="374">
        <v>0</v>
      </c>
      <c r="I290" s="374">
        <v>0</v>
      </c>
      <c r="J290" s="374">
        <v>0</v>
      </c>
      <c r="K290" s="374">
        <v>0</v>
      </c>
      <c r="L290" s="374">
        <v>0</v>
      </c>
      <c r="M290" s="374">
        <v>0</v>
      </c>
      <c r="N290" s="374">
        <v>0</v>
      </c>
      <c r="O290" s="374">
        <v>0</v>
      </c>
      <c r="P290" s="374">
        <v>0</v>
      </c>
      <c r="Q290" s="374">
        <v>0</v>
      </c>
      <c r="R290" s="374">
        <v>0</v>
      </c>
      <c r="S290" s="374">
        <v>0</v>
      </c>
      <c r="T290" s="374">
        <f>SUM(G290:N290)</f>
        <v>0</v>
      </c>
      <c r="U290" s="372">
        <f t="shared" si="93"/>
        <v>0</v>
      </c>
    </row>
    <row r="291" spans="1:21" s="399" customFormat="1" ht="39.75" customHeight="1" hidden="1">
      <c r="A291" s="423" t="s">
        <v>386</v>
      </c>
      <c r="B291" s="380" t="s">
        <v>387</v>
      </c>
      <c r="C291" s="421" t="s">
        <v>388</v>
      </c>
      <c r="D291" s="421" t="s">
        <v>423</v>
      </c>
      <c r="E291" s="421" t="s">
        <v>423</v>
      </c>
      <c r="F291" s="359">
        <f aca="true" t="shared" si="102" ref="F291:S291">SUM(F292)</f>
        <v>720000</v>
      </c>
      <c r="G291" s="359">
        <f t="shared" si="102"/>
        <v>0</v>
      </c>
      <c r="H291" s="359">
        <f t="shared" si="102"/>
        <v>720000</v>
      </c>
      <c r="I291" s="359">
        <f t="shared" si="102"/>
        <v>0</v>
      </c>
      <c r="J291" s="359">
        <f t="shared" si="102"/>
        <v>0</v>
      </c>
      <c r="K291" s="359">
        <f t="shared" si="102"/>
        <v>0</v>
      </c>
      <c r="L291" s="359">
        <f t="shared" si="102"/>
        <v>0</v>
      </c>
      <c r="M291" s="359">
        <f t="shared" si="102"/>
        <v>0</v>
      </c>
      <c r="N291" s="359">
        <f t="shared" si="102"/>
        <v>0</v>
      </c>
      <c r="O291" s="359">
        <f t="shared" si="102"/>
        <v>0</v>
      </c>
      <c r="P291" s="359">
        <f t="shared" si="102"/>
        <v>0</v>
      </c>
      <c r="Q291" s="359">
        <f t="shared" si="102"/>
        <v>0</v>
      </c>
      <c r="R291" s="359">
        <f t="shared" si="102"/>
        <v>0</v>
      </c>
      <c r="S291" s="359">
        <f t="shared" si="102"/>
        <v>0</v>
      </c>
      <c r="T291" s="359">
        <f>SUM(G291:S291)</f>
        <v>720000</v>
      </c>
      <c r="U291" s="360">
        <f t="shared" si="93"/>
        <v>0</v>
      </c>
    </row>
    <row r="292" spans="1:21" s="399" customFormat="1" ht="18" customHeight="1" hidden="1">
      <c r="A292" s="423"/>
      <c r="B292" s="361" t="s">
        <v>416</v>
      </c>
      <c r="C292" s="421"/>
      <c r="D292" s="421"/>
      <c r="E292" s="421"/>
      <c r="F292" s="362">
        <v>720000</v>
      </c>
      <c r="G292" s="362">
        <v>0</v>
      </c>
      <c r="H292" s="362">
        <v>720000</v>
      </c>
      <c r="I292" s="362">
        <v>0</v>
      </c>
      <c r="J292" s="362">
        <v>0</v>
      </c>
      <c r="K292" s="362">
        <v>0</v>
      </c>
      <c r="L292" s="362">
        <v>0</v>
      </c>
      <c r="M292" s="362">
        <v>0</v>
      </c>
      <c r="N292" s="362">
        <v>0</v>
      </c>
      <c r="O292" s="362">
        <v>0</v>
      </c>
      <c r="P292" s="362">
        <v>0</v>
      </c>
      <c r="Q292" s="362">
        <v>0</v>
      </c>
      <c r="R292" s="362">
        <v>0</v>
      </c>
      <c r="S292" s="362">
        <v>0</v>
      </c>
      <c r="T292" s="362">
        <f>SUM(G292:S292)</f>
        <v>720000</v>
      </c>
      <c r="U292" s="383">
        <f t="shared" si="93"/>
        <v>0</v>
      </c>
    </row>
    <row r="293" spans="1:21" s="5" customFormat="1" ht="39.75" customHeight="1" hidden="1">
      <c r="A293" s="423"/>
      <c r="B293" s="384" t="s">
        <v>387</v>
      </c>
      <c r="C293" s="438" t="s">
        <v>388</v>
      </c>
      <c r="D293" s="438">
        <v>2013</v>
      </c>
      <c r="E293" s="438">
        <v>2013</v>
      </c>
      <c r="F293" s="357">
        <f aca="true" t="shared" si="103" ref="F293:S293">SUM(F294)</f>
        <v>720000</v>
      </c>
      <c r="G293" s="357">
        <f t="shared" si="103"/>
        <v>0</v>
      </c>
      <c r="H293" s="357">
        <f t="shared" si="103"/>
        <v>720000</v>
      </c>
      <c r="I293" s="357">
        <f t="shared" si="103"/>
        <v>0</v>
      </c>
      <c r="J293" s="357">
        <f t="shared" si="103"/>
        <v>0</v>
      </c>
      <c r="K293" s="357">
        <f t="shared" si="103"/>
        <v>0</v>
      </c>
      <c r="L293" s="357">
        <f t="shared" si="103"/>
        <v>0</v>
      </c>
      <c r="M293" s="357">
        <f t="shared" si="103"/>
        <v>0</v>
      </c>
      <c r="N293" s="357">
        <f t="shared" si="103"/>
        <v>0</v>
      </c>
      <c r="O293" s="357">
        <f t="shared" si="103"/>
        <v>0</v>
      </c>
      <c r="P293" s="357">
        <f t="shared" si="103"/>
        <v>0</v>
      </c>
      <c r="Q293" s="357">
        <f t="shared" si="103"/>
        <v>0</v>
      </c>
      <c r="R293" s="357">
        <f t="shared" si="103"/>
        <v>0</v>
      </c>
      <c r="S293" s="357">
        <f t="shared" si="103"/>
        <v>0</v>
      </c>
      <c r="T293" s="20">
        <f>SUM(G293:S293)</f>
        <v>720000</v>
      </c>
      <c r="U293" s="385">
        <f t="shared" si="93"/>
        <v>0</v>
      </c>
    </row>
    <row r="294" spans="1:21" s="5" customFormat="1" ht="18" customHeight="1" hidden="1">
      <c r="A294" s="423"/>
      <c r="B294" s="19" t="s">
        <v>416</v>
      </c>
      <c r="C294" s="438"/>
      <c r="D294" s="438"/>
      <c r="E294" s="438"/>
      <c r="F294" s="20">
        <v>720000</v>
      </c>
      <c r="G294" s="20">
        <v>0</v>
      </c>
      <c r="H294" s="20">
        <v>720000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386">
        <f>SUM(G294:S294)</f>
        <v>720000</v>
      </c>
      <c r="U294" s="385">
        <f t="shared" si="93"/>
        <v>0</v>
      </c>
    </row>
    <row r="295" spans="1:21" s="395" customFormat="1" ht="18" customHeight="1">
      <c r="A295" s="445" t="s">
        <v>398</v>
      </c>
      <c r="B295" s="445"/>
      <c r="C295" s="445"/>
      <c r="D295" s="445"/>
      <c r="E295" s="445"/>
      <c r="F295" s="445"/>
      <c r="G295" s="445"/>
      <c r="H295" s="445"/>
      <c r="I295" s="445"/>
      <c r="J295" s="445"/>
      <c r="K295" s="445"/>
      <c r="L295" s="445"/>
      <c r="M295" s="445"/>
      <c r="N295" s="445"/>
      <c r="O295" s="445"/>
      <c r="P295" s="445"/>
      <c r="Q295" s="445"/>
      <c r="R295" s="445"/>
      <c r="S295" s="445"/>
      <c r="T295" s="387"/>
      <c r="U295" s="388"/>
    </row>
    <row r="296" spans="1:21" s="395" customFormat="1" ht="18" customHeight="1">
      <c r="A296" s="398"/>
      <c r="B296" s="397"/>
      <c r="C296" s="396"/>
      <c r="D296" s="396"/>
      <c r="E296" s="396"/>
      <c r="F296" s="387"/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87"/>
      <c r="R296" s="387"/>
      <c r="S296" s="387"/>
      <c r="T296" s="387"/>
      <c r="U296" s="388"/>
    </row>
    <row r="297" spans="1:20" s="394" customFormat="1" ht="22.5" customHeight="1">
      <c r="A297" s="444"/>
      <c r="B297" s="444"/>
      <c r="C297" s="444"/>
      <c r="D297" s="444"/>
      <c r="E297" s="444"/>
      <c r="F297" s="444"/>
      <c r="G297" s="444"/>
      <c r="H297" s="444"/>
      <c r="I297" s="444"/>
      <c r="J297" s="444"/>
      <c r="K297" s="444"/>
      <c r="L297" s="444"/>
      <c r="M297" s="393"/>
      <c r="N297" s="393"/>
      <c r="O297" s="393"/>
      <c r="P297" s="393"/>
      <c r="Q297" s="393"/>
      <c r="R297" s="393"/>
      <c r="S297" s="393"/>
      <c r="T297" s="393"/>
    </row>
    <row r="298" spans="1:20" s="391" customFormat="1" ht="14.25" customHeight="1">
      <c r="A298" s="444"/>
      <c r="B298" s="444"/>
      <c r="C298" s="444"/>
      <c r="D298" s="444"/>
      <c r="E298" s="444"/>
      <c r="F298" s="444"/>
      <c r="G298" s="444"/>
      <c r="H298" s="444"/>
      <c r="I298" s="444"/>
      <c r="J298" s="444"/>
      <c r="K298" s="444"/>
      <c r="L298" s="444"/>
      <c r="M298" s="393"/>
      <c r="N298" s="393"/>
      <c r="O298" s="393"/>
      <c r="P298" s="393"/>
      <c r="Q298" s="393"/>
      <c r="R298" s="393"/>
      <c r="S298" s="393"/>
      <c r="T298" s="393"/>
    </row>
    <row r="299" spans="1:20" s="391" customFormat="1" ht="11.25" customHeight="1">
      <c r="A299" s="444"/>
      <c r="B299" s="444"/>
      <c r="C299" s="444"/>
      <c r="D299" s="444"/>
      <c r="E299" s="444"/>
      <c r="F299" s="444"/>
      <c r="G299" s="444"/>
      <c r="H299" s="444"/>
      <c r="I299" s="444"/>
      <c r="J299" s="444"/>
      <c r="K299" s="444"/>
      <c r="L299" s="444"/>
      <c r="M299" s="393"/>
      <c r="N299" s="393"/>
      <c r="O299" s="393"/>
      <c r="P299" s="393"/>
      <c r="Q299" s="393"/>
      <c r="R299" s="393"/>
      <c r="S299" s="393"/>
      <c r="T299" s="393"/>
    </row>
    <row r="300" spans="1:20" s="391" customFormat="1" ht="36" customHeight="1">
      <c r="A300" s="446"/>
      <c r="B300" s="446"/>
      <c r="C300" s="446"/>
      <c r="D300" s="446"/>
      <c r="E300" s="446"/>
      <c r="F300" s="446"/>
      <c r="G300" s="446"/>
      <c r="H300" s="446"/>
      <c r="I300" s="446"/>
      <c r="J300" s="446"/>
      <c r="K300" s="446"/>
      <c r="L300" s="446"/>
      <c r="M300" s="392"/>
      <c r="N300" s="392"/>
      <c r="O300" s="392"/>
      <c r="P300" s="392"/>
      <c r="Q300" s="392"/>
      <c r="R300" s="392"/>
      <c r="S300" s="392"/>
      <c r="T300" s="392"/>
    </row>
    <row r="301" spans="1:20" s="391" customFormat="1" ht="25.5" customHeight="1">
      <c r="A301" s="446"/>
      <c r="B301" s="446"/>
      <c r="C301" s="446"/>
      <c r="D301" s="446"/>
      <c r="E301" s="446"/>
      <c r="F301" s="446"/>
      <c r="G301" s="446"/>
      <c r="H301" s="446"/>
      <c r="I301" s="446"/>
      <c r="J301" s="446"/>
      <c r="K301" s="446"/>
      <c r="L301" s="446"/>
      <c r="M301" s="392"/>
      <c r="N301" s="392"/>
      <c r="O301" s="392"/>
      <c r="P301" s="392"/>
      <c r="Q301" s="392"/>
      <c r="R301" s="392"/>
      <c r="S301" s="392"/>
      <c r="T301" s="392"/>
    </row>
    <row r="302" spans="1:20" s="391" customFormat="1" ht="23.25" customHeight="1">
      <c r="A302" s="446"/>
      <c r="B302" s="446"/>
      <c r="C302" s="446"/>
      <c r="D302" s="446"/>
      <c r="E302" s="446"/>
      <c r="F302" s="446"/>
      <c r="G302" s="446"/>
      <c r="H302" s="446"/>
      <c r="I302" s="446"/>
      <c r="J302" s="446"/>
      <c r="K302" s="446"/>
      <c r="L302" s="446"/>
      <c r="M302" s="392"/>
      <c r="N302" s="392"/>
      <c r="O302" s="392"/>
      <c r="P302" s="392"/>
      <c r="Q302" s="392"/>
      <c r="R302" s="392"/>
      <c r="S302" s="392"/>
      <c r="T302" s="392"/>
    </row>
    <row r="303" spans="1:7" s="391" customFormat="1" ht="11.25">
      <c r="A303" s="443"/>
      <c r="B303" s="443"/>
      <c r="C303" s="443"/>
      <c r="D303" s="443"/>
      <c r="E303" s="443"/>
      <c r="F303" s="443"/>
      <c r="G303" s="443"/>
    </row>
    <row r="304" spans="1:2" s="4" customFormat="1" ht="12">
      <c r="A304" s="390"/>
      <c r="B304" s="389"/>
    </row>
    <row r="305" spans="1:2" s="4" customFormat="1" ht="12">
      <c r="A305" s="390"/>
      <c r="B305" s="389"/>
    </row>
    <row r="306" spans="1:2" s="4" customFormat="1" ht="12">
      <c r="A306" s="390"/>
      <c r="B306" s="389"/>
    </row>
    <row r="307" spans="1:2" s="4" customFormat="1" ht="12">
      <c r="A307" s="390"/>
      <c r="B307" s="389"/>
    </row>
    <row r="308" spans="1:2" s="4" customFormat="1" ht="12">
      <c r="A308" s="390"/>
      <c r="B308" s="389"/>
    </row>
    <row r="309" spans="1:2" s="4" customFormat="1" ht="12">
      <c r="A309" s="390"/>
      <c r="B309" s="389"/>
    </row>
    <row r="310" spans="1:2" s="4" customFormat="1" ht="12">
      <c r="A310" s="390"/>
      <c r="B310" s="389"/>
    </row>
    <row r="311" spans="1:2" s="4" customFormat="1" ht="12">
      <c r="A311" s="390"/>
      <c r="B311" s="389"/>
    </row>
    <row r="312" spans="1:2" s="4" customFormat="1" ht="12">
      <c r="A312" s="390"/>
      <c r="B312" s="389"/>
    </row>
    <row r="313" spans="1:2" s="4" customFormat="1" ht="12">
      <c r="A313" s="390"/>
      <c r="B313" s="389"/>
    </row>
    <row r="314" spans="1:2" s="4" customFormat="1" ht="12">
      <c r="A314" s="390"/>
      <c r="B314" s="389"/>
    </row>
    <row r="315" spans="1:2" s="4" customFormat="1" ht="12">
      <c r="A315" s="390"/>
      <c r="B315" s="389"/>
    </row>
    <row r="316" spans="1:2" s="4" customFormat="1" ht="12">
      <c r="A316" s="390"/>
      <c r="B316" s="389"/>
    </row>
    <row r="317" spans="1:2" s="4" customFormat="1" ht="12">
      <c r="A317" s="390"/>
      <c r="B317" s="389"/>
    </row>
    <row r="318" spans="1:2" s="4" customFormat="1" ht="12">
      <c r="A318" s="390"/>
      <c r="B318" s="389"/>
    </row>
    <row r="319" spans="1:2" s="4" customFormat="1" ht="12">
      <c r="A319" s="390"/>
      <c r="B319" s="389"/>
    </row>
    <row r="320" spans="1:2" s="4" customFormat="1" ht="12">
      <c r="A320" s="390"/>
      <c r="B320" s="389"/>
    </row>
    <row r="321" spans="1:2" s="4" customFormat="1" ht="12">
      <c r="A321" s="390"/>
      <c r="B321" s="389"/>
    </row>
    <row r="322" spans="1:2" s="4" customFormat="1" ht="12">
      <c r="A322" s="390"/>
      <c r="B322" s="389"/>
    </row>
    <row r="323" spans="1:2" s="4" customFormat="1" ht="12">
      <c r="A323" s="390"/>
      <c r="B323" s="389"/>
    </row>
    <row r="324" spans="1:2" s="4" customFormat="1" ht="12">
      <c r="A324" s="390"/>
      <c r="B324" s="389"/>
    </row>
    <row r="325" spans="1:2" s="4" customFormat="1" ht="12">
      <c r="A325" s="390"/>
      <c r="B325" s="389"/>
    </row>
    <row r="326" spans="1:2" s="4" customFormat="1" ht="12">
      <c r="A326" s="390"/>
      <c r="B326" s="389"/>
    </row>
    <row r="327" spans="1:2" s="4" customFormat="1" ht="12">
      <c r="A327" s="390"/>
      <c r="B327" s="389"/>
    </row>
    <row r="328" spans="1:2" s="4" customFormat="1" ht="12">
      <c r="A328" s="390"/>
      <c r="B328" s="389"/>
    </row>
    <row r="329" spans="1:2" s="4" customFormat="1" ht="12">
      <c r="A329" s="390"/>
      <c r="B329" s="389"/>
    </row>
    <row r="330" spans="1:2" s="4" customFormat="1" ht="12">
      <c r="A330" s="390"/>
      <c r="B330" s="389"/>
    </row>
    <row r="331" spans="1:2" s="4" customFormat="1" ht="12">
      <c r="A331" s="390"/>
      <c r="B331" s="389"/>
    </row>
    <row r="332" spans="1:2" s="4" customFormat="1" ht="12">
      <c r="A332" s="390"/>
      <c r="B332" s="389"/>
    </row>
    <row r="333" spans="1:2" s="4" customFormat="1" ht="12">
      <c r="A333" s="390"/>
      <c r="B333" s="389"/>
    </row>
    <row r="334" spans="1:2" s="4" customFormat="1" ht="12">
      <c r="A334" s="390"/>
      <c r="B334" s="389"/>
    </row>
    <row r="335" spans="1:2" s="4" customFormat="1" ht="12">
      <c r="A335" s="390"/>
      <c r="B335" s="389"/>
    </row>
    <row r="336" spans="1:2" s="4" customFormat="1" ht="12">
      <c r="A336" s="390"/>
      <c r="B336" s="389"/>
    </row>
    <row r="337" spans="1:2" s="4" customFormat="1" ht="12">
      <c r="A337" s="390"/>
      <c r="B337" s="389"/>
    </row>
    <row r="338" spans="1:2" s="4" customFormat="1" ht="12">
      <c r="A338" s="390"/>
      <c r="B338" s="389"/>
    </row>
    <row r="339" spans="1:2" s="4" customFormat="1" ht="12">
      <c r="A339" s="390"/>
      <c r="B339" s="389"/>
    </row>
    <row r="340" spans="1:2" s="4" customFormat="1" ht="12">
      <c r="A340" s="390"/>
      <c r="B340" s="389"/>
    </row>
    <row r="341" spans="1:2" s="4" customFormat="1" ht="12">
      <c r="A341" s="390"/>
      <c r="B341" s="389"/>
    </row>
    <row r="342" spans="1:2" s="4" customFormat="1" ht="12">
      <c r="A342" s="390"/>
      <c r="B342" s="389"/>
    </row>
    <row r="343" spans="1:2" s="4" customFormat="1" ht="12">
      <c r="A343" s="390"/>
      <c r="B343" s="389"/>
    </row>
    <row r="344" spans="1:2" s="4" customFormat="1" ht="12">
      <c r="A344" s="390"/>
      <c r="B344" s="389"/>
    </row>
    <row r="345" spans="1:2" s="4" customFormat="1" ht="12">
      <c r="A345" s="390"/>
      <c r="B345" s="389"/>
    </row>
    <row r="346" spans="1:2" s="4" customFormat="1" ht="12">
      <c r="A346" s="390"/>
      <c r="B346" s="389"/>
    </row>
    <row r="347" spans="1:2" s="4" customFormat="1" ht="12">
      <c r="A347" s="390"/>
      <c r="B347" s="389"/>
    </row>
    <row r="348" spans="1:2" s="4" customFormat="1" ht="12">
      <c r="A348" s="390"/>
      <c r="B348" s="389"/>
    </row>
    <row r="349" spans="1:2" s="4" customFormat="1" ht="12">
      <c r="A349" s="390"/>
      <c r="B349" s="389"/>
    </row>
    <row r="350" spans="1:2" s="4" customFormat="1" ht="12">
      <c r="A350" s="390"/>
      <c r="B350" s="389"/>
    </row>
    <row r="351" spans="1:2" s="4" customFormat="1" ht="12">
      <c r="A351" s="390"/>
      <c r="B351" s="389"/>
    </row>
    <row r="352" spans="1:2" s="4" customFormat="1" ht="12">
      <c r="A352" s="390"/>
      <c r="B352" s="389"/>
    </row>
    <row r="353" spans="1:2" s="4" customFormat="1" ht="12">
      <c r="A353" s="390"/>
      <c r="B353" s="389"/>
    </row>
    <row r="354" spans="1:2" s="4" customFormat="1" ht="12">
      <c r="A354" s="390"/>
      <c r="B354" s="389"/>
    </row>
    <row r="355" spans="1:2" s="4" customFormat="1" ht="12">
      <c r="A355" s="390"/>
      <c r="B355" s="389"/>
    </row>
    <row r="356" spans="1:2" s="4" customFormat="1" ht="12">
      <c r="A356" s="390"/>
      <c r="B356" s="389"/>
    </row>
    <row r="357" spans="1:2" s="4" customFormat="1" ht="12">
      <c r="A357" s="390"/>
      <c r="B357" s="389"/>
    </row>
    <row r="358" spans="1:2" s="4" customFormat="1" ht="12">
      <c r="A358" s="390"/>
      <c r="B358" s="389"/>
    </row>
    <row r="359" spans="1:2" s="4" customFormat="1" ht="12">
      <c r="A359" s="390"/>
      <c r="B359" s="389"/>
    </row>
    <row r="360" spans="1:2" s="4" customFormat="1" ht="12">
      <c r="A360" s="390"/>
      <c r="B360" s="389"/>
    </row>
    <row r="361" spans="1:2" s="4" customFormat="1" ht="12">
      <c r="A361" s="390"/>
      <c r="B361" s="389"/>
    </row>
    <row r="362" spans="1:2" s="4" customFormat="1" ht="12">
      <c r="A362" s="390"/>
      <c r="B362" s="389"/>
    </row>
    <row r="363" spans="1:2" s="4" customFormat="1" ht="12">
      <c r="A363" s="390"/>
      <c r="B363" s="389"/>
    </row>
    <row r="364" spans="1:2" s="4" customFormat="1" ht="12">
      <c r="A364" s="390"/>
      <c r="B364" s="389"/>
    </row>
    <row r="365" spans="1:2" s="4" customFormat="1" ht="12">
      <c r="A365" s="390"/>
      <c r="B365" s="389"/>
    </row>
    <row r="366" spans="1:2" s="4" customFormat="1" ht="12">
      <c r="A366" s="390"/>
      <c r="B366" s="389"/>
    </row>
    <row r="367" spans="1:2" s="4" customFormat="1" ht="12">
      <c r="A367" s="390"/>
      <c r="B367" s="389"/>
    </row>
    <row r="368" spans="1:2" s="4" customFormat="1" ht="12">
      <c r="A368" s="390"/>
      <c r="B368" s="389"/>
    </row>
    <row r="369" spans="1:2" s="4" customFormat="1" ht="12">
      <c r="A369" s="390"/>
      <c r="B369" s="389"/>
    </row>
    <row r="370" spans="1:2" s="4" customFormat="1" ht="12">
      <c r="A370" s="390"/>
      <c r="B370" s="389"/>
    </row>
    <row r="371" spans="1:2" s="4" customFormat="1" ht="12">
      <c r="A371" s="390"/>
      <c r="B371" s="389"/>
    </row>
    <row r="372" spans="1:2" s="4" customFormat="1" ht="12">
      <c r="A372" s="390"/>
      <c r="B372" s="389"/>
    </row>
    <row r="373" spans="1:2" s="4" customFormat="1" ht="12">
      <c r="A373" s="390"/>
      <c r="B373" s="389"/>
    </row>
    <row r="374" spans="1:2" s="4" customFormat="1" ht="12">
      <c r="A374" s="390"/>
      <c r="B374" s="389"/>
    </row>
    <row r="375" spans="1:2" s="4" customFormat="1" ht="12">
      <c r="A375" s="390"/>
      <c r="B375" s="389"/>
    </row>
    <row r="376" spans="1:2" s="4" customFormat="1" ht="12">
      <c r="A376" s="390"/>
      <c r="B376" s="389"/>
    </row>
    <row r="377" spans="1:2" s="4" customFormat="1" ht="12">
      <c r="A377" s="390"/>
      <c r="B377" s="389"/>
    </row>
    <row r="378" spans="1:2" s="4" customFormat="1" ht="12">
      <c r="A378" s="390"/>
      <c r="B378" s="389"/>
    </row>
    <row r="379" spans="1:2" s="4" customFormat="1" ht="12">
      <c r="A379" s="390"/>
      <c r="B379" s="389"/>
    </row>
    <row r="380" spans="1:2" s="4" customFormat="1" ht="12">
      <c r="A380" s="390"/>
      <c r="B380" s="389"/>
    </row>
    <row r="381" spans="1:2" s="4" customFormat="1" ht="12">
      <c r="A381" s="390"/>
      <c r="B381" s="389"/>
    </row>
    <row r="382" spans="1:2" s="4" customFormat="1" ht="12">
      <c r="A382" s="390"/>
      <c r="B382" s="389"/>
    </row>
    <row r="383" spans="1:2" s="4" customFormat="1" ht="12">
      <c r="A383" s="390"/>
      <c r="B383" s="389"/>
    </row>
    <row r="384" spans="1:2" s="4" customFormat="1" ht="12">
      <c r="A384" s="390"/>
      <c r="B384" s="389"/>
    </row>
    <row r="385" spans="1:2" s="4" customFormat="1" ht="12">
      <c r="A385" s="390"/>
      <c r="B385" s="389"/>
    </row>
    <row r="386" spans="1:2" s="4" customFormat="1" ht="12">
      <c r="A386" s="390"/>
      <c r="B386" s="389"/>
    </row>
    <row r="387" spans="1:2" s="4" customFormat="1" ht="12">
      <c r="A387" s="390"/>
      <c r="B387" s="389"/>
    </row>
    <row r="388" spans="1:2" s="4" customFormat="1" ht="12">
      <c r="A388" s="390"/>
      <c r="B388" s="389"/>
    </row>
    <row r="389" spans="1:2" s="4" customFormat="1" ht="12">
      <c r="A389" s="390"/>
      <c r="B389" s="389"/>
    </row>
    <row r="390" spans="1:2" s="4" customFormat="1" ht="12">
      <c r="A390" s="390"/>
      <c r="B390" s="389"/>
    </row>
    <row r="391" spans="1:2" s="4" customFormat="1" ht="12">
      <c r="A391" s="390"/>
      <c r="B391" s="389"/>
    </row>
    <row r="392" spans="1:2" s="4" customFormat="1" ht="12">
      <c r="A392" s="390"/>
      <c r="B392" s="389"/>
    </row>
    <row r="393" spans="1:2" s="4" customFormat="1" ht="12">
      <c r="A393" s="390"/>
      <c r="B393" s="389"/>
    </row>
    <row r="394" spans="1:2" s="4" customFormat="1" ht="12">
      <c r="A394" s="390"/>
      <c r="B394" s="389"/>
    </row>
    <row r="395" spans="1:2" s="4" customFormat="1" ht="12">
      <c r="A395" s="390"/>
      <c r="B395" s="389"/>
    </row>
    <row r="396" spans="1:2" s="4" customFormat="1" ht="12">
      <c r="A396" s="390"/>
      <c r="B396" s="389"/>
    </row>
    <row r="397" spans="1:2" s="4" customFormat="1" ht="12">
      <c r="A397" s="390"/>
      <c r="B397" s="389"/>
    </row>
    <row r="398" spans="1:2" s="4" customFormat="1" ht="12">
      <c r="A398" s="390"/>
      <c r="B398" s="389"/>
    </row>
    <row r="399" spans="1:2" s="4" customFormat="1" ht="12">
      <c r="A399" s="390"/>
      <c r="B399" s="389"/>
    </row>
    <row r="400" spans="1:2" s="4" customFormat="1" ht="12">
      <c r="A400" s="390"/>
      <c r="B400" s="389"/>
    </row>
    <row r="401" spans="1:2" s="4" customFormat="1" ht="12">
      <c r="A401" s="390"/>
      <c r="B401" s="389"/>
    </row>
    <row r="402" spans="1:2" s="4" customFormat="1" ht="12">
      <c r="A402" s="390"/>
      <c r="B402" s="389"/>
    </row>
    <row r="403" spans="1:2" s="4" customFormat="1" ht="12">
      <c r="A403" s="390"/>
      <c r="B403" s="389"/>
    </row>
    <row r="404" spans="1:2" s="4" customFormat="1" ht="12">
      <c r="A404" s="390"/>
      <c r="B404" s="389"/>
    </row>
    <row r="405" spans="1:2" s="4" customFormat="1" ht="12">
      <c r="A405" s="390"/>
      <c r="B405" s="389"/>
    </row>
    <row r="406" spans="1:2" s="4" customFormat="1" ht="12">
      <c r="A406" s="390"/>
      <c r="B406" s="389"/>
    </row>
    <row r="407" spans="1:2" s="4" customFormat="1" ht="12">
      <c r="A407" s="390"/>
      <c r="B407" s="389"/>
    </row>
    <row r="408" spans="1:2" s="4" customFormat="1" ht="12">
      <c r="A408" s="390"/>
      <c r="B408" s="389"/>
    </row>
    <row r="409" spans="1:2" s="4" customFormat="1" ht="12">
      <c r="A409" s="390"/>
      <c r="B409" s="389"/>
    </row>
    <row r="410" spans="1:2" s="4" customFormat="1" ht="12">
      <c r="A410" s="390"/>
      <c r="B410" s="389"/>
    </row>
    <row r="411" spans="1:2" s="4" customFormat="1" ht="12">
      <c r="A411" s="390"/>
      <c r="B411" s="389"/>
    </row>
    <row r="412" spans="1:2" s="4" customFormat="1" ht="12">
      <c r="A412" s="390"/>
      <c r="B412" s="389"/>
    </row>
    <row r="413" spans="1:2" s="4" customFormat="1" ht="12">
      <c r="A413" s="390"/>
      <c r="B413" s="389"/>
    </row>
    <row r="414" spans="1:2" s="4" customFormat="1" ht="12">
      <c r="A414" s="390"/>
      <c r="B414" s="389"/>
    </row>
    <row r="415" spans="1:2" s="4" customFormat="1" ht="12">
      <c r="A415" s="390"/>
      <c r="B415" s="389"/>
    </row>
    <row r="416" spans="1:2" s="4" customFormat="1" ht="12">
      <c r="A416" s="390"/>
      <c r="B416" s="389"/>
    </row>
    <row r="417" spans="1:2" s="4" customFormat="1" ht="12">
      <c r="A417" s="390"/>
      <c r="B417" s="389"/>
    </row>
    <row r="418" spans="1:2" s="4" customFormat="1" ht="12">
      <c r="A418" s="390"/>
      <c r="B418" s="389"/>
    </row>
    <row r="419" spans="1:2" s="4" customFormat="1" ht="12">
      <c r="A419" s="390"/>
      <c r="B419" s="389"/>
    </row>
    <row r="420" spans="1:2" s="4" customFormat="1" ht="12">
      <c r="A420" s="390"/>
      <c r="B420" s="389"/>
    </row>
    <row r="421" spans="1:2" s="4" customFormat="1" ht="12">
      <c r="A421" s="390"/>
      <c r="B421" s="389"/>
    </row>
    <row r="422" spans="1:2" s="4" customFormat="1" ht="12">
      <c r="A422" s="390"/>
      <c r="B422" s="389"/>
    </row>
    <row r="423" spans="1:2" s="4" customFormat="1" ht="12">
      <c r="A423" s="390"/>
      <c r="B423" s="389"/>
    </row>
    <row r="424" spans="1:2" s="4" customFormat="1" ht="12">
      <c r="A424" s="390"/>
      <c r="B424" s="389"/>
    </row>
    <row r="425" spans="1:2" s="4" customFormat="1" ht="12">
      <c r="A425" s="390"/>
      <c r="B425" s="389"/>
    </row>
    <row r="426" spans="1:2" s="4" customFormat="1" ht="12">
      <c r="A426" s="390"/>
      <c r="B426" s="389"/>
    </row>
    <row r="427" spans="1:2" s="4" customFormat="1" ht="12">
      <c r="A427" s="390"/>
      <c r="B427" s="389"/>
    </row>
    <row r="428" spans="1:2" s="4" customFormat="1" ht="12">
      <c r="A428" s="390"/>
      <c r="B428" s="389"/>
    </row>
    <row r="429" spans="1:2" s="4" customFormat="1" ht="12">
      <c r="A429" s="390"/>
      <c r="B429" s="389"/>
    </row>
    <row r="430" spans="1:2" s="4" customFormat="1" ht="12">
      <c r="A430" s="390"/>
      <c r="B430" s="389"/>
    </row>
    <row r="431" spans="1:2" s="4" customFormat="1" ht="12">
      <c r="A431" s="390"/>
      <c r="B431" s="389"/>
    </row>
    <row r="432" spans="1:2" s="4" customFormat="1" ht="12">
      <c r="A432" s="390"/>
      <c r="B432" s="389"/>
    </row>
    <row r="433" spans="1:2" s="4" customFormat="1" ht="12">
      <c r="A433" s="390"/>
      <c r="B433" s="389"/>
    </row>
    <row r="434" spans="1:2" s="4" customFormat="1" ht="12">
      <c r="A434" s="390"/>
      <c r="B434" s="389"/>
    </row>
    <row r="435" spans="1:2" s="4" customFormat="1" ht="12">
      <c r="A435" s="390"/>
      <c r="B435" s="389"/>
    </row>
    <row r="436" spans="1:2" s="4" customFormat="1" ht="12">
      <c r="A436" s="390"/>
      <c r="B436" s="389"/>
    </row>
    <row r="437" spans="1:2" s="4" customFormat="1" ht="12">
      <c r="A437" s="390"/>
      <c r="B437" s="389"/>
    </row>
    <row r="438" spans="1:2" s="4" customFormat="1" ht="12">
      <c r="A438" s="390"/>
      <c r="B438" s="389"/>
    </row>
    <row r="439" spans="1:2" s="4" customFormat="1" ht="12">
      <c r="A439" s="390"/>
      <c r="B439" s="389"/>
    </row>
    <row r="440" spans="1:2" s="4" customFormat="1" ht="12">
      <c r="A440" s="390"/>
      <c r="B440" s="389"/>
    </row>
    <row r="441" spans="1:2" s="4" customFormat="1" ht="12">
      <c r="A441" s="390"/>
      <c r="B441" s="389"/>
    </row>
    <row r="442" spans="1:2" s="4" customFormat="1" ht="12">
      <c r="A442" s="390"/>
      <c r="B442" s="389"/>
    </row>
    <row r="443" spans="1:2" s="4" customFormat="1" ht="12">
      <c r="A443" s="390"/>
      <c r="B443" s="389"/>
    </row>
    <row r="444" spans="1:2" s="4" customFormat="1" ht="12">
      <c r="A444" s="390"/>
      <c r="B444" s="389"/>
    </row>
    <row r="445" spans="1:2" s="4" customFormat="1" ht="12">
      <c r="A445" s="390"/>
      <c r="B445" s="389"/>
    </row>
    <row r="446" spans="1:2" s="4" customFormat="1" ht="12">
      <c r="A446" s="390"/>
      <c r="B446" s="389"/>
    </row>
    <row r="447" spans="1:2" s="4" customFormat="1" ht="12">
      <c r="A447" s="390"/>
      <c r="B447" s="389"/>
    </row>
    <row r="448" spans="1:2" s="4" customFormat="1" ht="12">
      <c r="A448" s="390"/>
      <c r="B448" s="389"/>
    </row>
    <row r="449" spans="1:2" s="4" customFormat="1" ht="12">
      <c r="A449" s="390"/>
      <c r="B449" s="389"/>
    </row>
    <row r="450" spans="1:2" s="4" customFormat="1" ht="12">
      <c r="A450" s="390"/>
      <c r="B450" s="389"/>
    </row>
    <row r="451" spans="1:2" s="4" customFormat="1" ht="12">
      <c r="A451" s="390"/>
      <c r="B451" s="389"/>
    </row>
    <row r="452" spans="1:2" s="4" customFormat="1" ht="12">
      <c r="A452" s="390"/>
      <c r="B452" s="389"/>
    </row>
    <row r="453" spans="1:2" s="4" customFormat="1" ht="12">
      <c r="A453" s="390"/>
      <c r="B453" s="389"/>
    </row>
    <row r="454" spans="1:2" s="4" customFormat="1" ht="12">
      <c r="A454" s="390"/>
      <c r="B454" s="389"/>
    </row>
    <row r="455" spans="1:2" s="4" customFormat="1" ht="12">
      <c r="A455" s="390"/>
      <c r="B455" s="389"/>
    </row>
    <row r="456" spans="1:2" s="4" customFormat="1" ht="12">
      <c r="A456" s="390"/>
      <c r="B456" s="389"/>
    </row>
    <row r="457" spans="1:2" s="4" customFormat="1" ht="12">
      <c r="A457" s="390"/>
      <c r="B457" s="389"/>
    </row>
  </sheetData>
  <sheetProtection password="CF53" sheet="1" formatCells="0" formatColumns="0" formatRows="0" insertColumns="0" insertRows="0" insertHyperlinks="0" deleteColumns="0" deleteRows="0" sort="0" autoFilter="0" pivotTables="0"/>
  <mergeCells count="357">
    <mergeCell ref="E186:E188"/>
    <mergeCell ref="D192:D194"/>
    <mergeCell ref="E198:E200"/>
    <mergeCell ref="E189:E191"/>
    <mergeCell ref="C186:C188"/>
    <mergeCell ref="D186:D188"/>
    <mergeCell ref="D198:D200"/>
    <mergeCell ref="D189:D191"/>
    <mergeCell ref="C189:C191"/>
    <mergeCell ref="C291:C292"/>
    <mergeCell ref="D291:D292"/>
    <mergeCell ref="E291:E292"/>
    <mergeCell ref="A51:A56"/>
    <mergeCell ref="A57:A62"/>
    <mergeCell ref="A201:A206"/>
    <mergeCell ref="E201:E203"/>
    <mergeCell ref="A93:A98"/>
    <mergeCell ref="A207:A212"/>
    <mergeCell ref="A213:A218"/>
    <mergeCell ref="A9:A14"/>
    <mergeCell ref="A15:A20"/>
    <mergeCell ref="A299:L299"/>
    <mergeCell ref="A300:L300"/>
    <mergeCell ref="A21:A26"/>
    <mergeCell ref="E9:E11"/>
    <mergeCell ref="D9:D11"/>
    <mergeCell ref="C9:C11"/>
    <mergeCell ref="E216:E218"/>
    <mergeCell ref="C198:C200"/>
    <mergeCell ref="A303:G303"/>
    <mergeCell ref="C293:C294"/>
    <mergeCell ref="D293:D294"/>
    <mergeCell ref="E293:E294"/>
    <mergeCell ref="A297:L297"/>
    <mergeCell ref="A295:S295"/>
    <mergeCell ref="A298:L298"/>
    <mergeCell ref="A301:L301"/>
    <mergeCell ref="A302:L302"/>
    <mergeCell ref="A291:A294"/>
    <mergeCell ref="A27:A32"/>
    <mergeCell ref="A33:A38"/>
    <mergeCell ref="A39:A44"/>
    <mergeCell ref="A45:A50"/>
    <mergeCell ref="A117:A122"/>
    <mergeCell ref="A123:A128"/>
    <mergeCell ref="A69:A74"/>
    <mergeCell ref="A75:A80"/>
    <mergeCell ref="A81:A86"/>
    <mergeCell ref="A87:A92"/>
    <mergeCell ref="A105:A110"/>
    <mergeCell ref="A111:A116"/>
    <mergeCell ref="A189:A194"/>
    <mergeCell ref="A129:A134"/>
    <mergeCell ref="A135:A140"/>
    <mergeCell ref="A141:A146"/>
    <mergeCell ref="A147:A152"/>
    <mergeCell ref="A153:A158"/>
    <mergeCell ref="D234:D236"/>
    <mergeCell ref="A237:A242"/>
    <mergeCell ref="A243:A248"/>
    <mergeCell ref="A99:A104"/>
    <mergeCell ref="A183:A188"/>
    <mergeCell ref="E276:E278"/>
    <mergeCell ref="C273:C275"/>
    <mergeCell ref="A219:A224"/>
    <mergeCell ref="A225:A230"/>
    <mergeCell ref="A231:A236"/>
    <mergeCell ref="A159:A164"/>
    <mergeCell ref="A165:A170"/>
    <mergeCell ref="A171:A176"/>
    <mergeCell ref="A177:A182"/>
    <mergeCell ref="A273:A278"/>
    <mergeCell ref="C234:C236"/>
    <mergeCell ref="A195:A200"/>
    <mergeCell ref="C210:C212"/>
    <mergeCell ref="A279:A284"/>
    <mergeCell ref="C270:C272"/>
    <mergeCell ref="A249:A254"/>
    <mergeCell ref="A255:A260"/>
    <mergeCell ref="A261:A266"/>
    <mergeCell ref="A267:A272"/>
    <mergeCell ref="C249:C251"/>
    <mergeCell ref="C252:C254"/>
    <mergeCell ref="D276:D278"/>
    <mergeCell ref="D279:D281"/>
    <mergeCell ref="D282:D284"/>
    <mergeCell ref="C261:C263"/>
    <mergeCell ref="D249:D251"/>
    <mergeCell ref="E279:E281"/>
    <mergeCell ref="C267:C269"/>
    <mergeCell ref="D267:D269"/>
    <mergeCell ref="E267:E269"/>
    <mergeCell ref="E270:E272"/>
    <mergeCell ref="E273:E275"/>
    <mergeCell ref="D270:D272"/>
    <mergeCell ref="D273:D275"/>
    <mergeCell ref="C279:C281"/>
    <mergeCell ref="C276:C278"/>
    <mergeCell ref="A285:A290"/>
    <mergeCell ref="E282:E284"/>
    <mergeCell ref="C288:C290"/>
    <mergeCell ref="D288:D290"/>
    <mergeCell ref="E288:E290"/>
    <mergeCell ref="C285:C287"/>
    <mergeCell ref="D285:D287"/>
    <mergeCell ref="E285:E287"/>
    <mergeCell ref="C282:C284"/>
    <mergeCell ref="E252:E254"/>
    <mergeCell ref="C258:C260"/>
    <mergeCell ref="D258:D260"/>
    <mergeCell ref="D261:D263"/>
    <mergeCell ref="E261:E263"/>
    <mergeCell ref="E255:E257"/>
    <mergeCell ref="D252:D254"/>
    <mergeCell ref="E264:E266"/>
    <mergeCell ref="E258:E260"/>
    <mergeCell ref="E240:E242"/>
    <mergeCell ref="C246:C248"/>
    <mergeCell ref="D246:D248"/>
    <mergeCell ref="E246:E248"/>
    <mergeCell ref="C240:C242"/>
    <mergeCell ref="D240:D242"/>
    <mergeCell ref="C255:C257"/>
    <mergeCell ref="D255:D257"/>
    <mergeCell ref="C264:C266"/>
    <mergeCell ref="D264:D266"/>
    <mergeCell ref="C243:C245"/>
    <mergeCell ref="D228:D230"/>
    <mergeCell ref="E228:E230"/>
    <mergeCell ref="E249:E251"/>
    <mergeCell ref="C237:C239"/>
    <mergeCell ref="D237:D239"/>
    <mergeCell ref="E237:E239"/>
    <mergeCell ref="D243:D245"/>
    <mergeCell ref="E243:E245"/>
    <mergeCell ref="E234:E236"/>
    <mergeCell ref="C231:C233"/>
    <mergeCell ref="D222:D224"/>
    <mergeCell ref="E222:E224"/>
    <mergeCell ref="C225:C227"/>
    <mergeCell ref="D225:D227"/>
    <mergeCell ref="E225:E227"/>
    <mergeCell ref="C222:C224"/>
    <mergeCell ref="D231:D233"/>
    <mergeCell ref="E231:E233"/>
    <mergeCell ref="C228:C230"/>
    <mergeCell ref="C207:C209"/>
    <mergeCell ref="D207:D209"/>
    <mergeCell ref="E207:E209"/>
    <mergeCell ref="E210:E212"/>
    <mergeCell ref="D210:D212"/>
    <mergeCell ref="C219:C221"/>
    <mergeCell ref="D219:D221"/>
    <mergeCell ref="E219:E221"/>
    <mergeCell ref="D213:D215"/>
    <mergeCell ref="C213:C215"/>
    <mergeCell ref="D216:D218"/>
    <mergeCell ref="C216:C218"/>
    <mergeCell ref="E204:E206"/>
    <mergeCell ref="C204:C206"/>
    <mergeCell ref="D204:D206"/>
    <mergeCell ref="E213:E215"/>
    <mergeCell ref="C201:C203"/>
    <mergeCell ref="C192:C194"/>
    <mergeCell ref="E192:E194"/>
    <mergeCell ref="E195:E197"/>
    <mergeCell ref="C195:C197"/>
    <mergeCell ref="D195:D197"/>
    <mergeCell ref="D201:D203"/>
    <mergeCell ref="E174:E176"/>
    <mergeCell ref="C180:C182"/>
    <mergeCell ref="D180:D182"/>
    <mergeCell ref="E180:E182"/>
    <mergeCell ref="C177:C179"/>
    <mergeCell ref="C174:C176"/>
    <mergeCell ref="D174:D176"/>
    <mergeCell ref="E183:E185"/>
    <mergeCell ref="E177:E179"/>
    <mergeCell ref="C162:C164"/>
    <mergeCell ref="D162:D164"/>
    <mergeCell ref="E162:E164"/>
    <mergeCell ref="C168:C170"/>
    <mergeCell ref="D168:D170"/>
    <mergeCell ref="E168:E170"/>
    <mergeCell ref="C165:C167"/>
    <mergeCell ref="D165:D167"/>
    <mergeCell ref="E138:E140"/>
    <mergeCell ref="C144:C146"/>
    <mergeCell ref="D144:D146"/>
    <mergeCell ref="C141:C143"/>
    <mergeCell ref="D141:D143"/>
    <mergeCell ref="E141:E143"/>
    <mergeCell ref="C159:C161"/>
    <mergeCell ref="C147:C149"/>
    <mergeCell ref="C138:C140"/>
    <mergeCell ref="D138:D140"/>
    <mergeCell ref="C150:C152"/>
    <mergeCell ref="D150:D152"/>
    <mergeCell ref="C153:C155"/>
    <mergeCell ref="D153:D155"/>
    <mergeCell ref="C156:C158"/>
    <mergeCell ref="D156:D158"/>
    <mergeCell ref="C126:C128"/>
    <mergeCell ref="D126:D128"/>
    <mergeCell ref="E126:E128"/>
    <mergeCell ref="C132:C134"/>
    <mergeCell ref="D132:D134"/>
    <mergeCell ref="E132:E134"/>
    <mergeCell ref="C129:C131"/>
    <mergeCell ref="E129:E131"/>
    <mergeCell ref="D129:D131"/>
    <mergeCell ref="C123:C125"/>
    <mergeCell ref="D123:D125"/>
    <mergeCell ref="E123:E125"/>
    <mergeCell ref="C120:C122"/>
    <mergeCell ref="D120:D122"/>
    <mergeCell ref="E120:E122"/>
    <mergeCell ref="C117:C119"/>
    <mergeCell ref="D117:D119"/>
    <mergeCell ref="E117:E119"/>
    <mergeCell ref="C111:C113"/>
    <mergeCell ref="D111:D113"/>
    <mergeCell ref="E111:E113"/>
    <mergeCell ref="C114:C116"/>
    <mergeCell ref="D114:D116"/>
    <mergeCell ref="E114:E116"/>
    <mergeCell ref="C99:C101"/>
    <mergeCell ref="D99:D101"/>
    <mergeCell ref="E99:E101"/>
    <mergeCell ref="C102:C104"/>
    <mergeCell ref="D102:D104"/>
    <mergeCell ref="E102:E104"/>
    <mergeCell ref="C108:C110"/>
    <mergeCell ref="D108:D110"/>
    <mergeCell ref="E108:E110"/>
    <mergeCell ref="C87:C89"/>
    <mergeCell ref="D87:D89"/>
    <mergeCell ref="E87:E89"/>
    <mergeCell ref="C90:C92"/>
    <mergeCell ref="D90:D92"/>
    <mergeCell ref="E90:E92"/>
    <mergeCell ref="C96:C98"/>
    <mergeCell ref="C84:C86"/>
    <mergeCell ref="D84:D86"/>
    <mergeCell ref="E84:E86"/>
    <mergeCell ref="C105:C107"/>
    <mergeCell ref="D105:D107"/>
    <mergeCell ref="E105:E107"/>
    <mergeCell ref="D96:D98"/>
    <mergeCell ref="E96:E98"/>
    <mergeCell ref="C93:C95"/>
    <mergeCell ref="D93:D95"/>
    <mergeCell ref="C78:C80"/>
    <mergeCell ref="D78:D80"/>
    <mergeCell ref="E78:E80"/>
    <mergeCell ref="C81:C83"/>
    <mergeCell ref="D81:D83"/>
    <mergeCell ref="E81:E83"/>
    <mergeCell ref="C69:C71"/>
    <mergeCell ref="D69:D71"/>
    <mergeCell ref="E69:E71"/>
    <mergeCell ref="C72:C74"/>
    <mergeCell ref="D72:D74"/>
    <mergeCell ref="E72:E74"/>
    <mergeCell ref="C60:C62"/>
    <mergeCell ref="D60:D62"/>
    <mergeCell ref="E60:E62"/>
    <mergeCell ref="C57:C59"/>
    <mergeCell ref="D57:D59"/>
    <mergeCell ref="E57:E59"/>
    <mergeCell ref="C54:C56"/>
    <mergeCell ref="D54:D56"/>
    <mergeCell ref="E54:E56"/>
    <mergeCell ref="C51:C53"/>
    <mergeCell ref="D51:D53"/>
    <mergeCell ref="E51:E53"/>
    <mergeCell ref="C48:C50"/>
    <mergeCell ref="D48:D50"/>
    <mergeCell ref="E48:E50"/>
    <mergeCell ref="C45:C47"/>
    <mergeCell ref="D45:D47"/>
    <mergeCell ref="E45:E47"/>
    <mergeCell ref="C135:C137"/>
    <mergeCell ref="D135:D137"/>
    <mergeCell ref="E135:E137"/>
    <mergeCell ref="C63:C65"/>
    <mergeCell ref="D63:D65"/>
    <mergeCell ref="E63:E65"/>
    <mergeCell ref="C75:C77"/>
    <mergeCell ref="D75:D77"/>
    <mergeCell ref="E75:E77"/>
    <mergeCell ref="C66:C68"/>
    <mergeCell ref="E171:E173"/>
    <mergeCell ref="D159:D161"/>
    <mergeCell ref="E159:E161"/>
    <mergeCell ref="E144:E146"/>
    <mergeCell ref="E147:E149"/>
    <mergeCell ref="E165:E167"/>
    <mergeCell ref="E150:E152"/>
    <mergeCell ref="E153:E155"/>
    <mergeCell ref="E156:E158"/>
    <mergeCell ref="D66:D68"/>
    <mergeCell ref="D39:D41"/>
    <mergeCell ref="E39:E41"/>
    <mergeCell ref="E66:E68"/>
    <mergeCell ref="C36:C38"/>
    <mergeCell ref="D36:D38"/>
    <mergeCell ref="E36:E38"/>
    <mergeCell ref="C42:C44"/>
    <mergeCell ref="D42:D44"/>
    <mergeCell ref="E42:E44"/>
    <mergeCell ref="C33:C35"/>
    <mergeCell ref="C27:C29"/>
    <mergeCell ref="D27:D29"/>
    <mergeCell ref="E30:E32"/>
    <mergeCell ref="D33:D35"/>
    <mergeCell ref="E24:E26"/>
    <mergeCell ref="F3:F4"/>
    <mergeCell ref="D177:D179"/>
    <mergeCell ref="A2:T2"/>
    <mergeCell ref="A3:A4"/>
    <mergeCell ref="B3:B4"/>
    <mergeCell ref="C3:C4"/>
    <mergeCell ref="D3:E3"/>
    <mergeCell ref="G3:S3"/>
    <mergeCell ref="E21:E23"/>
    <mergeCell ref="E27:E29"/>
    <mergeCell ref="T3:T4"/>
    <mergeCell ref="A63:A68"/>
    <mergeCell ref="D147:D149"/>
    <mergeCell ref="E12:E14"/>
    <mergeCell ref="C15:C17"/>
    <mergeCell ref="D15:D17"/>
    <mergeCell ref="E15:E17"/>
    <mergeCell ref="E93:E95"/>
    <mergeCell ref="E18:E20"/>
    <mergeCell ref="D21:D23"/>
    <mergeCell ref="E33:E35"/>
    <mergeCell ref="D30:D32"/>
    <mergeCell ref="A6:A8"/>
    <mergeCell ref="B6:E6"/>
    <mergeCell ref="B7:E7"/>
    <mergeCell ref="B8:E8"/>
    <mergeCell ref="C18:C20"/>
    <mergeCell ref="D18:D20"/>
    <mergeCell ref="C24:C26"/>
    <mergeCell ref="D24:D26"/>
    <mergeCell ref="N1:O1"/>
    <mergeCell ref="C12:C14"/>
    <mergeCell ref="D12:D14"/>
    <mergeCell ref="C183:C185"/>
    <mergeCell ref="D183:D185"/>
    <mergeCell ref="C21:C23"/>
    <mergeCell ref="C171:C173"/>
    <mergeCell ref="D171:D173"/>
    <mergeCell ref="C39:C41"/>
    <mergeCell ref="C30:C32"/>
  </mergeCells>
  <printOptions horizontalCentered="1"/>
  <pageMargins left="0.3937007874015748" right="0.1968503937007874" top="0.7874015748031497" bottom="0.7874015748031497" header="0.5118110236220472" footer="0.5118110236220472"/>
  <pageSetup fitToHeight="10" fitToWidth="1" horizontalDpi="600" verticalDpi="600" orientation="landscape" pageOrder="overThenDown" paperSize="9" scale="97" r:id="rId1"/>
  <rowBreaks count="4" manualBreakCount="4">
    <brk id="68" max="19" man="1"/>
    <brk id="176" max="19" man="1"/>
    <brk id="200" max="19" man="1"/>
    <brk id="27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X13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0.28125" defaultRowHeight="12.75"/>
  <cols>
    <col min="1" max="1" width="6.28125" style="118" customWidth="1"/>
    <col min="2" max="2" width="0.13671875" style="116" customWidth="1"/>
    <col min="3" max="3" width="4.00390625" style="116" customWidth="1"/>
    <col min="4" max="4" width="4.57421875" style="116" customWidth="1"/>
    <col min="5" max="5" width="62.7109375" style="116" customWidth="1"/>
    <col min="6" max="6" width="12.140625" style="254" hidden="1" customWidth="1"/>
    <col min="7" max="7" width="12.140625" style="116" hidden="1" customWidth="1"/>
    <col min="8" max="8" width="12.7109375" style="116" hidden="1" customWidth="1"/>
    <col min="9" max="9" width="11.00390625" style="116" hidden="1" customWidth="1"/>
    <col min="10" max="12" width="11.00390625" style="116" customWidth="1"/>
    <col min="13" max="13" width="10.8515625" style="116" customWidth="1"/>
    <col min="14" max="14" width="11.00390625" style="116" customWidth="1"/>
    <col min="15" max="15" width="11.140625" style="116" customWidth="1"/>
    <col min="16" max="16" width="10.8515625" style="116" customWidth="1"/>
    <col min="17" max="17" width="11.00390625" style="116" customWidth="1"/>
    <col min="18" max="18" width="21.421875" style="301" customWidth="1"/>
    <col min="19" max="16384" width="10.28125" style="116" customWidth="1"/>
  </cols>
  <sheetData>
    <row r="1" spans="1:18" s="6" customFormat="1" ht="67.5" customHeight="1">
      <c r="A1" s="489"/>
      <c r="B1" s="489"/>
      <c r="C1" s="489"/>
      <c r="D1" s="489"/>
      <c r="E1" s="489"/>
      <c r="F1" s="220" t="s">
        <v>247</v>
      </c>
      <c r="G1" s="82" t="s">
        <v>461</v>
      </c>
      <c r="H1" s="82" t="s">
        <v>461</v>
      </c>
      <c r="I1" s="220" t="s">
        <v>266</v>
      </c>
      <c r="J1" s="310"/>
      <c r="K1" s="79"/>
      <c r="L1" s="478"/>
      <c r="M1" s="478"/>
      <c r="P1" s="417" t="s">
        <v>389</v>
      </c>
      <c r="Q1" s="417"/>
      <c r="R1" s="301"/>
    </row>
    <row r="2" spans="1:18" s="6" customFormat="1" ht="27.75" customHeight="1" thickBot="1">
      <c r="A2" s="482" t="s">
        <v>66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301"/>
    </row>
    <row r="3" spans="1:232" s="6" customFormat="1" ht="21" customHeight="1">
      <c r="A3" s="213" t="s">
        <v>400</v>
      </c>
      <c r="B3" s="495" t="s">
        <v>401</v>
      </c>
      <c r="C3" s="496"/>
      <c r="D3" s="496"/>
      <c r="E3" s="497"/>
      <c r="F3" s="222" t="s">
        <v>246</v>
      </c>
      <c r="G3" s="209" t="s">
        <v>436</v>
      </c>
      <c r="H3" s="209" t="s">
        <v>437</v>
      </c>
      <c r="I3" s="210">
        <v>2012</v>
      </c>
      <c r="J3" s="210">
        <v>2013</v>
      </c>
      <c r="K3" s="210">
        <v>2014</v>
      </c>
      <c r="L3" s="210">
        <v>2015</v>
      </c>
      <c r="M3" s="210">
        <v>2016</v>
      </c>
      <c r="N3" s="210">
        <v>2017</v>
      </c>
      <c r="O3" s="210">
        <v>2018</v>
      </c>
      <c r="P3" s="210">
        <v>2019</v>
      </c>
      <c r="Q3" s="211">
        <v>2020</v>
      </c>
      <c r="R3" s="30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18" s="205" customFormat="1" ht="11.25" customHeight="1" thickBot="1">
      <c r="A4" s="212" t="s">
        <v>202</v>
      </c>
      <c r="B4" s="499" t="s">
        <v>203</v>
      </c>
      <c r="C4" s="500"/>
      <c r="D4" s="500"/>
      <c r="E4" s="501"/>
      <c r="F4" s="223"/>
      <c r="G4" s="206"/>
      <c r="H4" s="206"/>
      <c r="I4" s="207"/>
      <c r="J4" s="207">
        <v>3</v>
      </c>
      <c r="K4" s="207">
        <v>4</v>
      </c>
      <c r="L4" s="207">
        <v>5</v>
      </c>
      <c r="M4" s="207">
        <v>6</v>
      </c>
      <c r="N4" s="207">
        <v>7</v>
      </c>
      <c r="O4" s="207">
        <v>8</v>
      </c>
      <c r="P4" s="207">
        <v>9</v>
      </c>
      <c r="Q4" s="208">
        <v>10</v>
      </c>
      <c r="R4" s="302"/>
    </row>
    <row r="5" spans="1:18" s="6" customFormat="1" ht="21" customHeight="1">
      <c r="A5" s="163" t="s">
        <v>402</v>
      </c>
      <c r="B5" s="164" t="s">
        <v>67</v>
      </c>
      <c r="C5" s="165"/>
      <c r="D5" s="165"/>
      <c r="E5" s="166"/>
      <c r="F5" s="224">
        <v>243495496.19</v>
      </c>
      <c r="G5" s="167">
        <v>186410240.81</v>
      </c>
      <c r="H5" s="167">
        <v>220224601.67</v>
      </c>
      <c r="I5" s="168">
        <v>215384427.27</v>
      </c>
      <c r="J5" s="325">
        <f aca="true" t="shared" si="0" ref="J5:Q5">SUM(J6,J14)</f>
        <v>240704574.1</v>
      </c>
      <c r="K5" s="325">
        <f t="shared" si="0"/>
        <v>232000000</v>
      </c>
      <c r="L5" s="325">
        <f t="shared" si="0"/>
        <v>279750000</v>
      </c>
      <c r="M5" s="325">
        <f t="shared" si="0"/>
        <v>285618749.99999994</v>
      </c>
      <c r="N5" s="325">
        <f t="shared" si="0"/>
        <v>284609218.7499999</v>
      </c>
      <c r="O5" s="325">
        <f t="shared" si="0"/>
        <v>284724449.2187499</v>
      </c>
      <c r="P5" s="325">
        <f t="shared" si="0"/>
        <v>289967560.44921863</v>
      </c>
      <c r="Q5" s="326">
        <f t="shared" si="0"/>
        <v>282341749.46044904</v>
      </c>
      <c r="R5" s="301"/>
    </row>
    <row r="6" spans="1:18" s="134" customFormat="1" ht="21.75" customHeight="1">
      <c r="A6" s="129" t="s">
        <v>468</v>
      </c>
      <c r="B6" s="80"/>
      <c r="C6" s="458" t="s">
        <v>80</v>
      </c>
      <c r="D6" s="458"/>
      <c r="E6" s="459"/>
      <c r="F6" s="225">
        <v>174597652.19</v>
      </c>
      <c r="G6" s="169">
        <v>178338958.35</v>
      </c>
      <c r="H6" s="169">
        <v>178323842.66</v>
      </c>
      <c r="I6" s="56">
        <v>184364960.96</v>
      </c>
      <c r="J6" s="321">
        <v>186276880.1</v>
      </c>
      <c r="K6" s="321">
        <v>190000000</v>
      </c>
      <c r="L6" s="321">
        <f>K6*102.5%+50000000</f>
        <v>244749999.99999997</v>
      </c>
      <c r="M6" s="321">
        <f>(L6-50000000)*102.5%+50000000</f>
        <v>249618749.99999994</v>
      </c>
      <c r="N6" s="321">
        <f>(M6-50000000)*102.5%+50000000</f>
        <v>254609218.7499999</v>
      </c>
      <c r="O6" s="321">
        <f>(N6-50000000)*102.5%+50000000</f>
        <v>259724449.21874988</v>
      </c>
      <c r="P6" s="321">
        <f>(O6-50000000)*102.5%+50000000</f>
        <v>264967560.4492186</v>
      </c>
      <c r="Q6" s="327">
        <f>(P6-50000000)*102.5%+50000000</f>
        <v>270341749.46044904</v>
      </c>
      <c r="R6" s="257"/>
    </row>
    <row r="7" spans="1:18" s="6" customFormat="1" ht="12" customHeight="1">
      <c r="A7" s="498" t="s">
        <v>431</v>
      </c>
      <c r="B7" s="454"/>
      <c r="C7" s="454"/>
      <c r="D7" s="454"/>
      <c r="E7" s="454"/>
      <c r="F7" s="226"/>
      <c r="G7" s="73"/>
      <c r="H7" s="73"/>
      <c r="I7" s="170" t="s">
        <v>435</v>
      </c>
      <c r="J7" s="502" t="s">
        <v>435</v>
      </c>
      <c r="K7" s="503"/>
      <c r="L7" s="503"/>
      <c r="M7" s="503"/>
      <c r="N7" s="503"/>
      <c r="O7" s="503"/>
      <c r="P7" s="503"/>
      <c r="Q7" s="504"/>
      <c r="R7" s="301"/>
    </row>
    <row r="8" spans="1:18" s="6" customFormat="1" ht="19.5" customHeight="1">
      <c r="A8" s="122" t="s">
        <v>469</v>
      </c>
      <c r="B8" s="138"/>
      <c r="C8" s="177"/>
      <c r="D8" s="493" t="s">
        <v>68</v>
      </c>
      <c r="E8" s="494"/>
      <c r="F8" s="227"/>
      <c r="G8" s="178"/>
      <c r="H8" s="178"/>
      <c r="I8" s="53"/>
      <c r="J8" s="328">
        <v>35295568</v>
      </c>
      <c r="K8" s="320">
        <v>35300000</v>
      </c>
      <c r="L8" s="322">
        <f aca="true" t="shared" si="1" ref="L8:Q8">K8*102.5%</f>
        <v>36182500</v>
      </c>
      <c r="M8" s="322">
        <f t="shared" si="1"/>
        <v>37087062.5</v>
      </c>
      <c r="N8" s="322">
        <f t="shared" si="1"/>
        <v>38014239.0625</v>
      </c>
      <c r="O8" s="322">
        <f t="shared" si="1"/>
        <v>38964595.0390625</v>
      </c>
      <c r="P8" s="322">
        <f t="shared" si="1"/>
        <v>39938709.91503906</v>
      </c>
      <c r="Q8" s="329">
        <f t="shared" si="1"/>
        <v>40937177.662915036</v>
      </c>
      <c r="R8" s="524"/>
    </row>
    <row r="9" spans="1:18" s="6" customFormat="1" ht="19.5" customHeight="1">
      <c r="A9" s="117" t="s">
        <v>472</v>
      </c>
      <c r="B9" s="22"/>
      <c r="C9" s="23"/>
      <c r="D9" s="505" t="s">
        <v>69</v>
      </c>
      <c r="E9" s="506"/>
      <c r="F9" s="228"/>
      <c r="G9" s="73"/>
      <c r="H9" s="73"/>
      <c r="I9" s="26"/>
      <c r="J9" s="318">
        <v>1585000</v>
      </c>
      <c r="K9" s="322">
        <v>1600000</v>
      </c>
      <c r="L9" s="322">
        <f aca="true" t="shared" si="2" ref="L9:Q13">K9*102.5%</f>
        <v>1639999.9999999998</v>
      </c>
      <c r="M9" s="322">
        <f t="shared" si="2"/>
        <v>1680999.9999999995</v>
      </c>
      <c r="N9" s="322">
        <f t="shared" si="2"/>
        <v>1723024.9999999993</v>
      </c>
      <c r="O9" s="322">
        <f t="shared" si="2"/>
        <v>1766100.624999999</v>
      </c>
      <c r="P9" s="322">
        <f t="shared" si="2"/>
        <v>1810253.1406249988</v>
      </c>
      <c r="Q9" s="329">
        <f t="shared" si="2"/>
        <v>1855509.4691406237</v>
      </c>
      <c r="R9" s="524"/>
    </row>
    <row r="10" spans="1:18" s="6" customFormat="1" ht="19.5" customHeight="1">
      <c r="A10" s="117" t="s">
        <v>70</v>
      </c>
      <c r="B10" s="22"/>
      <c r="C10" s="23"/>
      <c r="D10" s="505" t="s">
        <v>215</v>
      </c>
      <c r="E10" s="506"/>
      <c r="F10" s="228"/>
      <c r="G10" s="73"/>
      <c r="H10" s="73"/>
      <c r="I10" s="26"/>
      <c r="J10" s="318">
        <v>55570898</v>
      </c>
      <c r="K10" s="322">
        <v>58900000</v>
      </c>
      <c r="L10" s="322">
        <f>K10*102.5%+50000000</f>
        <v>110372500</v>
      </c>
      <c r="M10" s="322">
        <f aca="true" t="shared" si="3" ref="M10:Q11">(L10-50000000)*102.5%+50000000</f>
        <v>111881812.5</v>
      </c>
      <c r="N10" s="322">
        <f t="shared" si="3"/>
        <v>113428857.8125</v>
      </c>
      <c r="O10" s="322">
        <f t="shared" si="3"/>
        <v>115014579.2578125</v>
      </c>
      <c r="P10" s="322">
        <f t="shared" si="3"/>
        <v>116639943.73925781</v>
      </c>
      <c r="Q10" s="329">
        <f t="shared" si="3"/>
        <v>118305942.33273925</v>
      </c>
      <c r="R10" s="301" t="s">
        <v>252</v>
      </c>
    </row>
    <row r="11" spans="1:18" s="71" customFormat="1" ht="19.5" customHeight="1">
      <c r="A11" s="143" t="s">
        <v>72</v>
      </c>
      <c r="B11" s="156"/>
      <c r="C11" s="152"/>
      <c r="D11" s="152"/>
      <c r="E11" s="160" t="s">
        <v>71</v>
      </c>
      <c r="F11" s="229"/>
      <c r="G11" s="161"/>
      <c r="H11" s="161"/>
      <c r="I11" s="69"/>
      <c r="J11" s="323">
        <v>30550000</v>
      </c>
      <c r="K11" s="330">
        <v>30600000</v>
      </c>
      <c r="L11" s="330">
        <f>K11*102.5%+50000000</f>
        <v>81365000</v>
      </c>
      <c r="M11" s="330">
        <f t="shared" si="3"/>
        <v>82149125</v>
      </c>
      <c r="N11" s="330">
        <f t="shared" si="3"/>
        <v>82952853.125</v>
      </c>
      <c r="O11" s="330">
        <f t="shared" si="3"/>
        <v>83776674.453125</v>
      </c>
      <c r="P11" s="330">
        <f t="shared" si="3"/>
        <v>84621091.31445312</v>
      </c>
      <c r="Q11" s="331">
        <f t="shared" si="3"/>
        <v>85486618.59731445</v>
      </c>
      <c r="R11" s="303" t="s">
        <v>76</v>
      </c>
    </row>
    <row r="12" spans="1:18" s="6" customFormat="1" ht="19.5" customHeight="1">
      <c r="A12" s="117" t="s">
        <v>73</v>
      </c>
      <c r="B12" s="22"/>
      <c r="C12" s="23"/>
      <c r="D12" s="454" t="s">
        <v>74</v>
      </c>
      <c r="E12" s="466"/>
      <c r="F12" s="228"/>
      <c r="G12" s="73"/>
      <c r="H12" s="73"/>
      <c r="I12" s="26"/>
      <c r="J12" s="318">
        <v>60452641</v>
      </c>
      <c r="K12" s="322">
        <v>62200000</v>
      </c>
      <c r="L12" s="322">
        <f t="shared" si="2"/>
        <v>63754999.99999999</v>
      </c>
      <c r="M12" s="322">
        <f t="shared" si="2"/>
        <v>65348874.999999985</v>
      </c>
      <c r="N12" s="322">
        <f t="shared" si="2"/>
        <v>66982596.87499998</v>
      </c>
      <c r="O12" s="322">
        <f t="shared" si="2"/>
        <v>68657161.79687497</v>
      </c>
      <c r="P12" s="322">
        <f t="shared" si="2"/>
        <v>70373590.84179685</v>
      </c>
      <c r="Q12" s="329">
        <f t="shared" si="2"/>
        <v>72132930.61284176</v>
      </c>
      <c r="R12" s="301" t="s">
        <v>77</v>
      </c>
    </row>
    <row r="13" spans="1:18" s="6" customFormat="1" ht="19.5" customHeight="1">
      <c r="A13" s="117" t="s">
        <v>84</v>
      </c>
      <c r="B13" s="22"/>
      <c r="C13" s="23"/>
      <c r="D13" s="454" t="s">
        <v>75</v>
      </c>
      <c r="E13" s="466"/>
      <c r="F13" s="228"/>
      <c r="G13" s="73"/>
      <c r="H13" s="73"/>
      <c r="I13" s="26"/>
      <c r="J13" s="318">
        <v>18553211</v>
      </c>
      <c r="K13" s="322">
        <v>17900000</v>
      </c>
      <c r="L13" s="322">
        <f t="shared" si="2"/>
        <v>18347500</v>
      </c>
      <c r="M13" s="322">
        <f t="shared" si="2"/>
        <v>18806187.5</v>
      </c>
      <c r="N13" s="322">
        <f t="shared" si="2"/>
        <v>19276342.1875</v>
      </c>
      <c r="O13" s="322">
        <f t="shared" si="2"/>
        <v>19758250.7421875</v>
      </c>
      <c r="P13" s="322">
        <f t="shared" si="2"/>
        <v>20252207.010742188</v>
      </c>
      <c r="Q13" s="329">
        <f t="shared" si="2"/>
        <v>20758512.18601074</v>
      </c>
      <c r="R13" s="301" t="s">
        <v>78</v>
      </c>
    </row>
    <row r="14" spans="1:18" s="134" customFormat="1" ht="21" customHeight="1">
      <c r="A14" s="129" t="s">
        <v>483</v>
      </c>
      <c r="B14" s="80"/>
      <c r="C14" s="458" t="s">
        <v>81</v>
      </c>
      <c r="D14" s="458"/>
      <c r="E14" s="459"/>
      <c r="F14" s="230"/>
      <c r="G14" s="182"/>
      <c r="H14" s="182"/>
      <c r="I14" s="56"/>
      <c r="J14" s="321">
        <v>54427694</v>
      </c>
      <c r="K14" s="321">
        <f>48000000-11000000+5000000</f>
        <v>42000000</v>
      </c>
      <c r="L14" s="321">
        <v>35000000</v>
      </c>
      <c r="M14" s="321">
        <v>36000000</v>
      </c>
      <c r="N14" s="321">
        <v>30000000</v>
      </c>
      <c r="O14" s="321">
        <v>25000000</v>
      </c>
      <c r="P14" s="321">
        <v>25000000</v>
      </c>
      <c r="Q14" s="327">
        <v>12000000</v>
      </c>
      <c r="R14" s="257"/>
    </row>
    <row r="15" spans="1:18" s="6" customFormat="1" ht="13.5" customHeight="1">
      <c r="A15" s="498" t="s">
        <v>431</v>
      </c>
      <c r="B15" s="454"/>
      <c r="C15" s="454"/>
      <c r="D15" s="454"/>
      <c r="E15" s="466"/>
      <c r="F15" s="231"/>
      <c r="G15" s="74"/>
      <c r="H15" s="74"/>
      <c r="I15" s="32" t="s">
        <v>435</v>
      </c>
      <c r="J15" s="502" t="s">
        <v>435</v>
      </c>
      <c r="K15" s="503"/>
      <c r="L15" s="503"/>
      <c r="M15" s="503"/>
      <c r="N15" s="503"/>
      <c r="O15" s="503"/>
      <c r="P15" s="503"/>
      <c r="Q15" s="504"/>
      <c r="R15" s="301"/>
    </row>
    <row r="16" spans="1:18" s="6" customFormat="1" ht="19.5" customHeight="1">
      <c r="A16" s="119" t="s">
        <v>487</v>
      </c>
      <c r="B16" s="31"/>
      <c r="C16" s="33"/>
      <c r="D16" s="454" t="s">
        <v>82</v>
      </c>
      <c r="E16" s="466"/>
      <c r="F16" s="232">
        <v>53642000</v>
      </c>
      <c r="G16" s="75">
        <v>4774377.22</v>
      </c>
      <c r="H16" s="75">
        <v>31690861.18</v>
      </c>
      <c r="I16" s="34">
        <v>21567461.33</v>
      </c>
      <c r="J16" s="332">
        <v>40926997</v>
      </c>
      <c r="K16" s="332">
        <v>30000000</v>
      </c>
      <c r="L16" s="332">
        <v>25000000</v>
      </c>
      <c r="M16" s="332">
        <v>25000000</v>
      </c>
      <c r="N16" s="332">
        <v>25000000</v>
      </c>
      <c r="O16" s="332">
        <v>25000000</v>
      </c>
      <c r="P16" s="332">
        <v>25000000</v>
      </c>
      <c r="Q16" s="333">
        <v>12000000</v>
      </c>
      <c r="R16" s="301" t="s">
        <v>79</v>
      </c>
    </row>
    <row r="17" spans="1:18" s="6" customFormat="1" ht="19.5" customHeight="1" thickBot="1">
      <c r="A17" s="120" t="s">
        <v>489</v>
      </c>
      <c r="B17" s="35"/>
      <c r="C17" s="36"/>
      <c r="D17" s="487" t="s">
        <v>83</v>
      </c>
      <c r="E17" s="488"/>
      <c r="F17" s="299"/>
      <c r="G17" s="300"/>
      <c r="H17" s="300"/>
      <c r="I17" s="37"/>
      <c r="J17" s="324">
        <v>12500697</v>
      </c>
      <c r="K17" s="334">
        <v>5000000</v>
      </c>
      <c r="L17" s="334">
        <v>3000000</v>
      </c>
      <c r="M17" s="334">
        <v>0</v>
      </c>
      <c r="N17" s="334">
        <v>0</v>
      </c>
      <c r="O17" s="334">
        <f>N17*102.5%</f>
        <v>0</v>
      </c>
      <c r="P17" s="334">
        <f>O17*102.5%</f>
        <v>0</v>
      </c>
      <c r="Q17" s="335">
        <f>P17*102.5%</f>
        <v>0</v>
      </c>
      <c r="R17" s="301"/>
    </row>
    <row r="18" spans="1:232" s="175" customFormat="1" ht="21" customHeight="1">
      <c r="A18" s="163" t="s">
        <v>403</v>
      </c>
      <c r="B18" s="467" t="s">
        <v>85</v>
      </c>
      <c r="C18" s="468"/>
      <c r="D18" s="468"/>
      <c r="E18" s="469"/>
      <c r="F18" s="233"/>
      <c r="G18" s="172"/>
      <c r="H18" s="172"/>
      <c r="I18" s="168"/>
      <c r="J18" s="173">
        <f aca="true" t="shared" si="4" ref="J18:Q18">SUM(J19,J26)</f>
        <v>249647820</v>
      </c>
      <c r="K18" s="173">
        <f t="shared" si="4"/>
        <v>225562079</v>
      </c>
      <c r="L18" s="168">
        <f t="shared" si="4"/>
        <v>266312079</v>
      </c>
      <c r="M18" s="168">
        <f t="shared" si="4"/>
        <v>267180830</v>
      </c>
      <c r="N18" s="168">
        <f t="shared" si="4"/>
        <v>266051498</v>
      </c>
      <c r="O18" s="168">
        <f t="shared" si="4"/>
        <v>265650728</v>
      </c>
      <c r="P18" s="168">
        <f t="shared" si="4"/>
        <v>267893839</v>
      </c>
      <c r="Q18" s="198">
        <f t="shared" si="4"/>
        <v>271268028</v>
      </c>
      <c r="R18" s="30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</row>
    <row r="19" spans="1:232" s="134" customFormat="1" ht="21" customHeight="1">
      <c r="A19" s="129" t="s">
        <v>86</v>
      </c>
      <c r="B19" s="80"/>
      <c r="C19" s="452" t="s">
        <v>87</v>
      </c>
      <c r="D19" s="452"/>
      <c r="E19" s="453"/>
      <c r="F19" s="225">
        <v>177374249.19</v>
      </c>
      <c r="G19" s="169">
        <v>152036260.2</v>
      </c>
      <c r="H19" s="169">
        <v>169015472.54</v>
      </c>
      <c r="I19" s="56">
        <v>174376270.46</v>
      </c>
      <c r="J19" s="336">
        <v>194734118</v>
      </c>
      <c r="K19" s="183">
        <v>190000000</v>
      </c>
      <c r="L19" s="183">
        <v>195276393</v>
      </c>
      <c r="M19" s="183">
        <v>199878262</v>
      </c>
      <c r="N19" s="183">
        <v>204975570</v>
      </c>
      <c r="O19" s="183">
        <v>210088432</v>
      </c>
      <c r="P19" s="183">
        <v>214597115</v>
      </c>
      <c r="Q19" s="199">
        <v>220197042</v>
      </c>
      <c r="R19" s="305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</row>
    <row r="20" spans="1:18" s="6" customFormat="1" ht="13.5" customHeight="1">
      <c r="A20" s="498" t="s">
        <v>432</v>
      </c>
      <c r="B20" s="454"/>
      <c r="C20" s="454"/>
      <c r="D20" s="454"/>
      <c r="E20" s="454"/>
      <c r="F20" s="226"/>
      <c r="G20" s="41"/>
      <c r="H20" s="41"/>
      <c r="I20" s="170"/>
      <c r="J20" s="528" t="s">
        <v>435</v>
      </c>
      <c r="K20" s="529"/>
      <c r="L20" s="529"/>
      <c r="M20" s="529"/>
      <c r="N20" s="529"/>
      <c r="O20" s="529"/>
      <c r="P20" s="529"/>
      <c r="Q20" s="530"/>
      <c r="R20" s="301"/>
    </row>
    <row r="21" spans="1:18" s="6" customFormat="1" ht="20.25" customHeight="1">
      <c r="A21" s="122" t="s">
        <v>88</v>
      </c>
      <c r="B21" s="179"/>
      <c r="C21" s="180"/>
      <c r="D21" s="493" t="s">
        <v>239</v>
      </c>
      <c r="E21" s="494"/>
      <c r="F21" s="234"/>
      <c r="G21" s="181"/>
      <c r="H21" s="181"/>
      <c r="I21" s="53"/>
      <c r="J21" s="320">
        <v>5973631</v>
      </c>
      <c r="K21" s="53">
        <v>3375056</v>
      </c>
      <c r="L21" s="53">
        <v>2111766</v>
      </c>
      <c r="M21" s="53">
        <v>2294904</v>
      </c>
      <c r="N21" s="53">
        <v>2216487</v>
      </c>
      <c r="O21" s="53">
        <v>1982771</v>
      </c>
      <c r="P21" s="53">
        <v>1913379</v>
      </c>
      <c r="Q21" s="54">
        <v>1388024</v>
      </c>
      <c r="R21" s="301"/>
    </row>
    <row r="22" spans="1:18" s="71" customFormat="1" ht="25.5" customHeight="1">
      <c r="A22" s="143" t="s">
        <v>89</v>
      </c>
      <c r="B22" s="156"/>
      <c r="C22" s="157"/>
      <c r="D22" s="157"/>
      <c r="E22" s="158" t="s">
        <v>433</v>
      </c>
      <c r="F22" s="235"/>
      <c r="G22" s="159"/>
      <c r="H22" s="159"/>
      <c r="I22" s="69"/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303"/>
    </row>
    <row r="23" spans="1:18" s="6" customFormat="1" ht="38.25" customHeight="1">
      <c r="A23" s="117" t="s">
        <v>90</v>
      </c>
      <c r="B23" s="22"/>
      <c r="C23" s="40"/>
      <c r="D23" s="507" t="s">
        <v>218</v>
      </c>
      <c r="E23" s="508"/>
      <c r="F23" s="236"/>
      <c r="G23" s="42"/>
      <c r="H23" s="42"/>
      <c r="I23" s="25"/>
      <c r="J23" s="77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0">
        <v>0</v>
      </c>
      <c r="R23" s="301"/>
    </row>
    <row r="24" spans="1:18" s="6" customFormat="1" ht="18.75" customHeight="1">
      <c r="A24" s="117" t="s">
        <v>91</v>
      </c>
      <c r="B24" s="80"/>
      <c r="C24" s="43"/>
      <c r="D24" s="454" t="s">
        <v>92</v>
      </c>
      <c r="E24" s="466"/>
      <c r="F24" s="237"/>
      <c r="G24" s="41"/>
      <c r="H24" s="41"/>
      <c r="I24" s="26"/>
      <c r="J24" s="26">
        <v>6822400</v>
      </c>
      <c r="K24" s="26">
        <f>'6PRZEDSIEWZIECIA2013-2020'!J73+'6PRZEDSIEWZIECIA2013-2020'!J74+'6PRZEDSIEWZIECIA2013-2020'!J75+'6PRZEDSIEWZIECIA2013-2020'!J76+'6PRZEDSIEWZIECIA2013-2020'!J77+'6PRZEDSIEWZIECIA2013-2020'!J78</f>
        <v>6137768</v>
      </c>
      <c r="L24" s="26">
        <f>'6PRZEDSIEWZIECIA2013-2020'!K73+'6PRZEDSIEWZIECIA2013-2020'!K74+'6PRZEDSIEWZIECIA2013-2020'!K75+'6PRZEDSIEWZIECIA2013-2020'!K76+'6PRZEDSIEWZIECIA2013-2020'!K77+'6PRZEDSIEWZIECIA2013-2020'!K78</f>
        <v>5898294</v>
      </c>
      <c r="M24" s="26">
        <f>'6PRZEDSIEWZIECIA2013-2020'!L73+'6PRZEDSIEWZIECIA2013-2020'!L74+'6PRZEDSIEWZIECIA2013-2020'!L75+'6PRZEDSIEWZIECIA2013-2020'!L76+'6PRZEDSIEWZIECIA2013-2020'!L77+'6PRZEDSIEWZIECIA2013-2020'!L78</f>
        <v>4818819</v>
      </c>
      <c r="N24" s="26">
        <f>'6PRZEDSIEWZIECIA2013-2020'!M73+'6PRZEDSIEWZIECIA2013-2020'!M74+'6PRZEDSIEWZIECIA2013-2020'!M75+'6PRZEDSIEWZIECIA2013-2020'!M76+'6PRZEDSIEWZIECIA2013-2020'!M77+'6PRZEDSIEWZIECIA2013-2020'!M78</f>
        <v>4064345</v>
      </c>
      <c r="O24" s="26">
        <f>'6PRZEDSIEWZIECIA2013-2020'!N73+'6PRZEDSIEWZIECIA2013-2020'!N74+'6PRZEDSIEWZIECIA2013-2020'!N75+'6PRZEDSIEWZIECIA2013-2020'!N76+'6PRZEDSIEWZIECIA2013-2020'!N77+'6PRZEDSIEWZIECIA2013-2020'!N78</f>
        <v>3149870</v>
      </c>
      <c r="P24" s="26">
        <f>'6PRZEDSIEWZIECIA2013-2020'!O73+'6PRZEDSIEWZIECIA2013-2020'!O74+'6PRZEDSIEWZIECIA2013-2020'!O75+'6PRZEDSIEWZIECIA2013-2020'!O76+'6PRZEDSIEWZIECIA2013-2020'!O77+'6PRZEDSIEWZIECIA2013-2020'!O78</f>
        <v>1450396</v>
      </c>
      <c r="Q24" s="30">
        <f>'6PRZEDSIEWZIECIA2013-2020'!P73+'6PRZEDSIEWZIECIA2013-2020'!P74+'6PRZEDSIEWZIECIA2013-2020'!P75+'6PRZEDSIEWZIECIA2013-2020'!P76+'6PRZEDSIEWZIECIA2013-2020'!P77+'6PRZEDSIEWZIECIA2013-2020'!P78</f>
        <v>655922</v>
      </c>
      <c r="R24" s="257"/>
    </row>
    <row r="25" spans="1:18" s="71" customFormat="1" ht="20.25" customHeight="1">
      <c r="A25" s="149" t="s">
        <v>93</v>
      </c>
      <c r="B25" s="150"/>
      <c r="C25" s="155"/>
      <c r="D25" s="155"/>
      <c r="E25" s="72" t="s">
        <v>94</v>
      </c>
      <c r="F25" s="238"/>
      <c r="G25" s="153"/>
      <c r="H25" s="153"/>
      <c r="I25" s="154"/>
      <c r="J25" s="319">
        <v>6782050</v>
      </c>
      <c r="K25" s="154">
        <f aca="true" t="shared" si="5" ref="K25:Q25">K24</f>
        <v>6137768</v>
      </c>
      <c r="L25" s="154">
        <f t="shared" si="5"/>
        <v>5898294</v>
      </c>
      <c r="M25" s="154">
        <f t="shared" si="5"/>
        <v>4818819</v>
      </c>
      <c r="N25" s="154">
        <f t="shared" si="5"/>
        <v>4064345</v>
      </c>
      <c r="O25" s="154">
        <f t="shared" si="5"/>
        <v>3149870</v>
      </c>
      <c r="P25" s="154">
        <f t="shared" si="5"/>
        <v>1450396</v>
      </c>
      <c r="Q25" s="200">
        <f t="shared" si="5"/>
        <v>655922</v>
      </c>
      <c r="R25" s="303" t="s">
        <v>253</v>
      </c>
    </row>
    <row r="26" spans="1:18" s="134" customFormat="1" ht="21" customHeight="1">
      <c r="A26" s="129" t="s">
        <v>96</v>
      </c>
      <c r="B26" s="80"/>
      <c r="C26" s="452" t="s">
        <v>95</v>
      </c>
      <c r="D26" s="452"/>
      <c r="E26" s="453"/>
      <c r="F26" s="239"/>
      <c r="G26" s="185"/>
      <c r="H26" s="185"/>
      <c r="I26" s="183"/>
      <c r="J26" s="336">
        <v>54913702</v>
      </c>
      <c r="K26" s="183">
        <v>35562079</v>
      </c>
      <c r="L26" s="183">
        <v>71035686</v>
      </c>
      <c r="M26" s="183">
        <v>67302568</v>
      </c>
      <c r="N26" s="183">
        <v>61075928</v>
      </c>
      <c r="O26" s="183">
        <v>55562296</v>
      </c>
      <c r="P26" s="183">
        <v>53296724</v>
      </c>
      <c r="Q26" s="199">
        <v>51070986</v>
      </c>
      <c r="R26" s="257"/>
    </row>
    <row r="27" spans="1:18" s="175" customFormat="1" ht="21" customHeight="1" thickBot="1">
      <c r="A27" s="214" t="s">
        <v>404</v>
      </c>
      <c r="B27" s="509" t="s">
        <v>97</v>
      </c>
      <c r="C27" s="510"/>
      <c r="D27" s="510"/>
      <c r="E27" s="511"/>
      <c r="F27" s="219"/>
      <c r="G27" s="215"/>
      <c r="H27" s="215"/>
      <c r="I27" s="216"/>
      <c r="J27" s="216">
        <f aca="true" t="shared" si="6" ref="J27:Q27">J5-J18</f>
        <v>-8943245.900000006</v>
      </c>
      <c r="K27" s="216">
        <f t="shared" si="6"/>
        <v>6437921</v>
      </c>
      <c r="L27" s="216">
        <f t="shared" si="6"/>
        <v>13437921</v>
      </c>
      <c r="M27" s="216">
        <f t="shared" si="6"/>
        <v>18437919.99999994</v>
      </c>
      <c r="N27" s="216">
        <f t="shared" si="6"/>
        <v>18557720.74999988</v>
      </c>
      <c r="O27" s="216">
        <f t="shared" si="6"/>
        <v>19073721.21874988</v>
      </c>
      <c r="P27" s="216">
        <f t="shared" si="6"/>
        <v>22073721.44921863</v>
      </c>
      <c r="Q27" s="217">
        <f t="shared" si="6"/>
        <v>11073721.46044904</v>
      </c>
      <c r="R27" s="306"/>
    </row>
    <row r="28" spans="1:18" s="175" customFormat="1" ht="21" customHeight="1">
      <c r="A28" s="163" t="s">
        <v>405</v>
      </c>
      <c r="B28" s="467" t="s">
        <v>98</v>
      </c>
      <c r="C28" s="468"/>
      <c r="D28" s="468"/>
      <c r="E28" s="469"/>
      <c r="F28" s="240"/>
      <c r="G28" s="171"/>
      <c r="H28" s="171"/>
      <c r="I28" s="168"/>
      <c r="J28" s="168">
        <f aca="true" t="shared" si="7" ref="J28:Q28">SUM(J31,J33,J35)</f>
        <v>14743246</v>
      </c>
      <c r="K28" s="168">
        <f t="shared" si="7"/>
        <v>35800</v>
      </c>
      <c r="L28" s="168">
        <f t="shared" si="7"/>
        <v>35800</v>
      </c>
      <c r="M28" s="168">
        <f t="shared" si="7"/>
        <v>35800</v>
      </c>
      <c r="N28" s="168">
        <f t="shared" si="7"/>
        <v>0</v>
      </c>
      <c r="O28" s="168">
        <f t="shared" si="7"/>
        <v>400000</v>
      </c>
      <c r="P28" s="168">
        <f t="shared" si="7"/>
        <v>400000</v>
      </c>
      <c r="Q28" s="198">
        <f t="shared" si="7"/>
        <v>400000</v>
      </c>
      <c r="R28" s="306"/>
    </row>
    <row r="29" spans="1:18" s="134" customFormat="1" ht="21" customHeight="1">
      <c r="A29" s="121" t="s">
        <v>104</v>
      </c>
      <c r="B29" s="186"/>
      <c r="C29" s="458" t="s">
        <v>100</v>
      </c>
      <c r="D29" s="458"/>
      <c r="E29" s="459"/>
      <c r="F29" s="241"/>
      <c r="G29" s="46"/>
      <c r="H29" s="46"/>
      <c r="I29" s="47"/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v>0</v>
      </c>
      <c r="R29" s="257"/>
    </row>
    <row r="30" spans="1:18" s="6" customFormat="1" ht="20.25" customHeight="1">
      <c r="A30" s="122" t="s">
        <v>105</v>
      </c>
      <c r="B30" s="49"/>
      <c r="C30" s="39"/>
      <c r="D30" s="454" t="s">
        <v>103</v>
      </c>
      <c r="E30" s="455"/>
      <c r="F30" s="242"/>
      <c r="G30" s="123"/>
      <c r="H30" s="123"/>
      <c r="I30" s="53"/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4">
        <v>0</v>
      </c>
      <c r="R30" s="301"/>
    </row>
    <row r="31" spans="1:18" s="134" customFormat="1" ht="21.75" customHeight="1">
      <c r="A31" s="129" t="s">
        <v>106</v>
      </c>
      <c r="B31" s="186"/>
      <c r="C31" s="458" t="s">
        <v>99</v>
      </c>
      <c r="D31" s="458"/>
      <c r="E31" s="459"/>
      <c r="F31" s="243"/>
      <c r="G31" s="55"/>
      <c r="H31" s="55"/>
      <c r="I31" s="56"/>
      <c r="J31" s="321">
        <v>11383899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  <c r="R31" s="257"/>
    </row>
    <row r="32" spans="1:18" s="6" customFormat="1" ht="20.25" customHeight="1">
      <c r="A32" s="117" t="s">
        <v>107</v>
      </c>
      <c r="B32" s="49"/>
      <c r="C32" s="39"/>
      <c r="D32" s="454" t="s">
        <v>103</v>
      </c>
      <c r="E32" s="455"/>
      <c r="F32" s="244"/>
      <c r="G32" s="124"/>
      <c r="H32" s="124"/>
      <c r="I32" s="26"/>
      <c r="J32" s="26">
        <v>8015283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30">
        <v>0</v>
      </c>
      <c r="R32" s="301"/>
    </row>
    <row r="33" spans="1:18" s="134" customFormat="1" ht="21" customHeight="1">
      <c r="A33" s="129" t="s">
        <v>108</v>
      </c>
      <c r="B33" s="186"/>
      <c r="C33" s="452" t="s">
        <v>101</v>
      </c>
      <c r="D33" s="452"/>
      <c r="E33" s="453"/>
      <c r="F33" s="245"/>
      <c r="G33" s="45"/>
      <c r="H33" s="45"/>
      <c r="I33" s="56"/>
      <c r="J33" s="56">
        <v>3316047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7">
        <v>0</v>
      </c>
      <c r="R33" s="257"/>
    </row>
    <row r="34" spans="1:18" s="6" customFormat="1" ht="20.25" customHeight="1">
      <c r="A34" s="117" t="s">
        <v>109</v>
      </c>
      <c r="B34" s="44"/>
      <c r="C34" s="39"/>
      <c r="D34" s="454" t="s">
        <v>103</v>
      </c>
      <c r="E34" s="455"/>
      <c r="F34" s="237"/>
      <c r="G34" s="41"/>
      <c r="H34" s="41"/>
      <c r="I34" s="26"/>
      <c r="J34" s="26">
        <v>927963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30">
        <v>0</v>
      </c>
      <c r="R34" s="301"/>
    </row>
    <row r="35" spans="1:18" s="134" customFormat="1" ht="21" customHeight="1">
      <c r="A35" s="129" t="s">
        <v>110</v>
      </c>
      <c r="B35" s="186"/>
      <c r="C35" s="452" t="s">
        <v>102</v>
      </c>
      <c r="D35" s="452"/>
      <c r="E35" s="453"/>
      <c r="F35" s="245"/>
      <c r="G35" s="45"/>
      <c r="H35" s="45"/>
      <c r="I35" s="56"/>
      <c r="J35" s="56">
        <v>43300</v>
      </c>
      <c r="K35" s="56">
        <v>35800</v>
      </c>
      <c r="L35" s="56">
        <v>35800</v>
      </c>
      <c r="M35" s="56">
        <v>35800</v>
      </c>
      <c r="N35" s="56">
        <v>0</v>
      </c>
      <c r="O35" s="56">
        <v>400000</v>
      </c>
      <c r="P35" s="56">
        <v>400000</v>
      </c>
      <c r="Q35" s="57">
        <v>400000</v>
      </c>
      <c r="R35" s="257"/>
    </row>
    <row r="36" spans="1:18" s="128" customFormat="1" ht="20.25" customHeight="1" thickBot="1">
      <c r="A36" s="125" t="s">
        <v>111</v>
      </c>
      <c r="B36" s="126"/>
      <c r="C36" s="51"/>
      <c r="D36" s="487" t="s">
        <v>103</v>
      </c>
      <c r="E36" s="488"/>
      <c r="F36" s="246"/>
      <c r="G36" s="127"/>
      <c r="H36" s="127"/>
      <c r="I36" s="37"/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0</v>
      </c>
      <c r="R36" s="301"/>
    </row>
    <row r="37" spans="1:18" s="175" customFormat="1" ht="21" customHeight="1">
      <c r="A37" s="187" t="s">
        <v>406</v>
      </c>
      <c r="B37" s="467" t="s">
        <v>112</v>
      </c>
      <c r="C37" s="468"/>
      <c r="D37" s="468"/>
      <c r="E37" s="469"/>
      <c r="F37" s="247"/>
      <c r="G37" s="188"/>
      <c r="H37" s="188"/>
      <c r="I37" s="189"/>
      <c r="J37" s="189">
        <f aca="true" t="shared" si="8" ref="J37:Q37">SUM(J38,J41)</f>
        <v>5800000</v>
      </c>
      <c r="K37" s="189">
        <f t="shared" si="8"/>
        <v>6473721</v>
      </c>
      <c r="L37" s="189">
        <f t="shared" si="8"/>
        <v>13473721</v>
      </c>
      <c r="M37" s="189">
        <f t="shared" si="8"/>
        <v>18473721</v>
      </c>
      <c r="N37" s="189">
        <f t="shared" si="8"/>
        <v>18557721</v>
      </c>
      <c r="O37" s="189">
        <f t="shared" si="8"/>
        <v>19473721</v>
      </c>
      <c r="P37" s="189">
        <f t="shared" si="8"/>
        <v>22473721</v>
      </c>
      <c r="Q37" s="201">
        <f t="shared" si="8"/>
        <v>11473721</v>
      </c>
      <c r="R37" s="306"/>
    </row>
    <row r="38" spans="1:18" s="134" customFormat="1" ht="21" customHeight="1">
      <c r="A38" s="129" t="s">
        <v>114</v>
      </c>
      <c r="B38" s="190"/>
      <c r="C38" s="458" t="s">
        <v>113</v>
      </c>
      <c r="D38" s="458"/>
      <c r="E38" s="459"/>
      <c r="F38" s="243"/>
      <c r="G38" s="55"/>
      <c r="H38" s="55"/>
      <c r="I38" s="56"/>
      <c r="J38" s="56">
        <f>3000000+2800000</f>
        <v>5800000</v>
      </c>
      <c r="K38" s="56">
        <f>3000000+3000000+473721</f>
        <v>6473721</v>
      </c>
      <c r="L38" s="56">
        <f>10000000+3000000+473721</f>
        <v>13473721</v>
      </c>
      <c r="M38" s="56">
        <f>15000000+3000000+473721</f>
        <v>18473721</v>
      </c>
      <c r="N38" s="56">
        <f>15000000+3084000+473721</f>
        <v>18557721</v>
      </c>
      <c r="O38" s="56">
        <f>15000000+4000000+473721</f>
        <v>19473721</v>
      </c>
      <c r="P38" s="56">
        <f>17000000+5000000+473721</f>
        <v>22473721</v>
      </c>
      <c r="Q38" s="57">
        <f>10000000+1000000+473721</f>
        <v>11473721</v>
      </c>
      <c r="R38" s="257"/>
    </row>
    <row r="39" spans="1:18" s="6" customFormat="1" ht="48" customHeight="1">
      <c r="A39" s="117" t="s">
        <v>115</v>
      </c>
      <c r="B39" s="22"/>
      <c r="C39" s="43"/>
      <c r="D39" s="454" t="s">
        <v>219</v>
      </c>
      <c r="E39" s="466"/>
      <c r="F39" s="248"/>
      <c r="G39" s="50"/>
      <c r="H39" s="50"/>
      <c r="I39" s="26"/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30">
        <v>0</v>
      </c>
      <c r="R39" s="301"/>
    </row>
    <row r="40" spans="1:18" s="71" customFormat="1" ht="25.5" customHeight="1">
      <c r="A40" s="149" t="s">
        <v>116</v>
      </c>
      <c r="B40" s="150"/>
      <c r="C40" s="151"/>
      <c r="D40" s="151"/>
      <c r="E40" s="152" t="s">
        <v>220</v>
      </c>
      <c r="F40" s="238"/>
      <c r="G40" s="153"/>
      <c r="H40" s="153"/>
      <c r="I40" s="154"/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200"/>
      <c r="R40" s="303"/>
    </row>
    <row r="41" spans="1:18" s="134" customFormat="1" ht="21" customHeight="1" thickBot="1">
      <c r="A41" s="191" t="s">
        <v>117</v>
      </c>
      <c r="B41" s="192"/>
      <c r="C41" s="450" t="s">
        <v>118</v>
      </c>
      <c r="D41" s="450"/>
      <c r="E41" s="451"/>
      <c r="F41" s="249"/>
      <c r="G41" s="52"/>
      <c r="H41" s="52"/>
      <c r="I41" s="193"/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202">
        <v>0</v>
      </c>
      <c r="R41" s="257"/>
    </row>
    <row r="42" spans="1:232" s="175" customFormat="1" ht="21" customHeight="1">
      <c r="A42" s="187" t="s">
        <v>407</v>
      </c>
      <c r="B42" s="467" t="s">
        <v>119</v>
      </c>
      <c r="C42" s="468"/>
      <c r="D42" s="468"/>
      <c r="E42" s="469"/>
      <c r="F42" s="247"/>
      <c r="G42" s="188"/>
      <c r="H42" s="188"/>
      <c r="I42" s="189"/>
      <c r="J42" s="189">
        <f>E114-J38+J33</f>
        <v>110400047</v>
      </c>
      <c r="K42" s="189">
        <f aca="true" t="shared" si="9" ref="K42:Q42">J42-K38+K33</f>
        <v>103926326</v>
      </c>
      <c r="L42" s="189">
        <f t="shared" si="9"/>
        <v>90452605</v>
      </c>
      <c r="M42" s="189">
        <f t="shared" si="9"/>
        <v>71978884</v>
      </c>
      <c r="N42" s="189">
        <f t="shared" si="9"/>
        <v>53421163</v>
      </c>
      <c r="O42" s="189">
        <f t="shared" si="9"/>
        <v>33947442</v>
      </c>
      <c r="P42" s="189">
        <f t="shared" si="9"/>
        <v>11473721</v>
      </c>
      <c r="Q42" s="201">
        <f t="shared" si="9"/>
        <v>0</v>
      </c>
      <c r="R42" s="30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</row>
    <row r="43" spans="1:18" s="134" customFormat="1" ht="21.75" customHeight="1">
      <c r="A43" s="129" t="s">
        <v>121</v>
      </c>
      <c r="B43" s="512" t="s">
        <v>122</v>
      </c>
      <c r="C43" s="458"/>
      <c r="D43" s="458"/>
      <c r="E43" s="459"/>
      <c r="F43" s="243"/>
      <c r="G43" s="55"/>
      <c r="H43" s="55"/>
      <c r="I43" s="56"/>
      <c r="J43" s="56">
        <v>0</v>
      </c>
      <c r="K43" s="133" t="s">
        <v>435</v>
      </c>
      <c r="L43" s="133" t="s">
        <v>435</v>
      </c>
      <c r="M43" s="133" t="s">
        <v>435</v>
      </c>
      <c r="N43" s="133" t="s">
        <v>435</v>
      </c>
      <c r="O43" s="133" t="s">
        <v>435</v>
      </c>
      <c r="P43" s="133" t="s">
        <v>435</v>
      </c>
      <c r="Q43" s="203" t="s">
        <v>435</v>
      </c>
      <c r="R43" s="257"/>
    </row>
    <row r="44" spans="1:18" s="6" customFormat="1" ht="28.5" customHeight="1">
      <c r="A44" s="117" t="s">
        <v>123</v>
      </c>
      <c r="B44" s="22"/>
      <c r="C44" s="454" t="s">
        <v>120</v>
      </c>
      <c r="D44" s="454"/>
      <c r="E44" s="466"/>
      <c r="F44" s="250"/>
      <c r="G44" s="27"/>
      <c r="H44" s="27"/>
      <c r="I44" s="26"/>
      <c r="J44" s="26">
        <v>0</v>
      </c>
      <c r="K44" s="28" t="s">
        <v>435</v>
      </c>
      <c r="L44" s="28" t="s">
        <v>435</v>
      </c>
      <c r="M44" s="28" t="s">
        <v>435</v>
      </c>
      <c r="N44" s="28" t="s">
        <v>435</v>
      </c>
      <c r="O44" s="28" t="s">
        <v>435</v>
      </c>
      <c r="P44" s="28" t="s">
        <v>435</v>
      </c>
      <c r="Q44" s="29" t="s">
        <v>435</v>
      </c>
      <c r="R44" s="301"/>
    </row>
    <row r="45" spans="1:18" s="134" customFormat="1" ht="24" customHeight="1">
      <c r="A45" s="121" t="s">
        <v>124</v>
      </c>
      <c r="B45" s="480" t="s">
        <v>131</v>
      </c>
      <c r="C45" s="481"/>
      <c r="D45" s="481"/>
      <c r="E45" s="481"/>
      <c r="F45" s="251"/>
      <c r="G45" s="194"/>
      <c r="H45" s="194"/>
      <c r="I45" s="131"/>
      <c r="J45" s="314">
        <f>J42/J5*100</f>
        <v>45.865371446632594</v>
      </c>
      <c r="K45" s="133" t="s">
        <v>435</v>
      </c>
      <c r="L45" s="133" t="s">
        <v>435</v>
      </c>
      <c r="M45" s="133" t="s">
        <v>435</v>
      </c>
      <c r="N45" s="133" t="s">
        <v>435</v>
      </c>
      <c r="O45" s="133" t="s">
        <v>435</v>
      </c>
      <c r="P45" s="133" t="s">
        <v>435</v>
      </c>
      <c r="Q45" s="203" t="s">
        <v>435</v>
      </c>
      <c r="R45" s="257"/>
    </row>
    <row r="46" spans="1:18" s="134" customFormat="1" ht="24" customHeight="1" thickBot="1">
      <c r="A46" s="265" t="s">
        <v>125</v>
      </c>
      <c r="B46" s="513" t="s">
        <v>126</v>
      </c>
      <c r="C46" s="514"/>
      <c r="D46" s="514"/>
      <c r="E46" s="514"/>
      <c r="F46" s="266"/>
      <c r="G46" s="267"/>
      <c r="H46" s="267"/>
      <c r="I46" s="268"/>
      <c r="J46" s="337">
        <f>(J42-J43)/J5*100</f>
        <v>45.865371446632594</v>
      </c>
      <c r="K46" s="269" t="s">
        <v>435</v>
      </c>
      <c r="L46" s="269" t="s">
        <v>435</v>
      </c>
      <c r="M46" s="269" t="s">
        <v>435</v>
      </c>
      <c r="N46" s="269" t="s">
        <v>435</v>
      </c>
      <c r="O46" s="269" t="s">
        <v>435</v>
      </c>
      <c r="P46" s="269" t="s">
        <v>435</v>
      </c>
      <c r="Q46" s="270" t="s">
        <v>435</v>
      </c>
      <c r="R46" s="257"/>
    </row>
    <row r="47" spans="1:18" s="195" customFormat="1" ht="38.25" customHeight="1" thickBot="1">
      <c r="A47" s="271" t="s">
        <v>408</v>
      </c>
      <c r="B47" s="474" t="s">
        <v>132</v>
      </c>
      <c r="C47" s="475"/>
      <c r="D47" s="475"/>
      <c r="E47" s="475"/>
      <c r="F47" s="272"/>
      <c r="G47" s="273"/>
      <c r="H47" s="273"/>
      <c r="I47" s="274"/>
      <c r="J47" s="315">
        <v>0</v>
      </c>
      <c r="K47" s="311">
        <v>0</v>
      </c>
      <c r="L47" s="311">
        <v>0</v>
      </c>
      <c r="M47" s="311">
        <v>0</v>
      </c>
      <c r="N47" s="311">
        <v>0</v>
      </c>
      <c r="O47" s="311">
        <v>0</v>
      </c>
      <c r="P47" s="311">
        <v>0</v>
      </c>
      <c r="Q47" s="312">
        <v>0</v>
      </c>
      <c r="R47" s="218" t="s">
        <v>241</v>
      </c>
    </row>
    <row r="48" spans="1:18" s="195" customFormat="1" ht="24" customHeight="1">
      <c r="A48" s="163" t="s">
        <v>409</v>
      </c>
      <c r="B48" s="476" t="s">
        <v>240</v>
      </c>
      <c r="C48" s="477"/>
      <c r="D48" s="477"/>
      <c r="E48" s="477"/>
      <c r="F48" s="275"/>
      <c r="G48" s="276"/>
      <c r="H48" s="276"/>
      <c r="I48" s="277"/>
      <c r="J48" s="525" t="s">
        <v>435</v>
      </c>
      <c r="K48" s="526"/>
      <c r="L48" s="526"/>
      <c r="M48" s="526"/>
      <c r="N48" s="526"/>
      <c r="O48" s="526"/>
      <c r="P48" s="526"/>
      <c r="Q48" s="527"/>
      <c r="R48" s="218"/>
    </row>
    <row r="49" spans="1:18" s="134" customFormat="1" ht="24" customHeight="1">
      <c r="A49" s="121" t="s">
        <v>133</v>
      </c>
      <c r="B49" s="139"/>
      <c r="C49" s="458" t="s">
        <v>134</v>
      </c>
      <c r="D49" s="458"/>
      <c r="E49" s="458"/>
      <c r="F49" s="252"/>
      <c r="G49" s="135"/>
      <c r="H49" s="135"/>
      <c r="I49" s="136"/>
      <c r="J49" s="316">
        <f>J6-J19</f>
        <v>-8457237.900000006</v>
      </c>
      <c r="K49" s="196">
        <f aca="true" t="shared" si="10" ref="K49:Q49">K6-K19</f>
        <v>0</v>
      </c>
      <c r="L49" s="196">
        <f t="shared" si="10"/>
        <v>49473606.99999997</v>
      </c>
      <c r="M49" s="196">
        <f t="shared" si="10"/>
        <v>49740487.99999994</v>
      </c>
      <c r="N49" s="196">
        <f t="shared" si="10"/>
        <v>49633648.74999991</v>
      </c>
      <c r="O49" s="196">
        <f t="shared" si="10"/>
        <v>49636017.21874988</v>
      </c>
      <c r="P49" s="196">
        <f t="shared" si="10"/>
        <v>50370445.4492186</v>
      </c>
      <c r="Q49" s="204">
        <f t="shared" si="10"/>
        <v>50144707.46044904</v>
      </c>
      <c r="R49" s="257"/>
    </row>
    <row r="50" spans="1:18" s="134" customFormat="1" ht="37.5" customHeight="1" thickBot="1">
      <c r="A50" s="278" t="s">
        <v>135</v>
      </c>
      <c r="B50" s="279"/>
      <c r="C50" s="483" t="s">
        <v>136</v>
      </c>
      <c r="D50" s="483"/>
      <c r="E50" s="483"/>
      <c r="F50" s="280"/>
      <c r="G50" s="281"/>
      <c r="H50" s="281"/>
      <c r="I50" s="282"/>
      <c r="J50" s="317">
        <f>J6+J29+J31-J19-J23</f>
        <v>2926661.099999994</v>
      </c>
      <c r="K50" s="283">
        <f aca="true" t="shared" si="11" ref="K50:Q50">K6+K29+K31-K19-K23</f>
        <v>0</v>
      </c>
      <c r="L50" s="283">
        <f t="shared" si="11"/>
        <v>49473606.99999997</v>
      </c>
      <c r="M50" s="283">
        <f t="shared" si="11"/>
        <v>49740487.99999994</v>
      </c>
      <c r="N50" s="283">
        <f t="shared" si="11"/>
        <v>49633648.74999991</v>
      </c>
      <c r="O50" s="283">
        <f t="shared" si="11"/>
        <v>49636017.21874988</v>
      </c>
      <c r="P50" s="283">
        <f t="shared" si="11"/>
        <v>50370445.4492186</v>
      </c>
      <c r="Q50" s="284">
        <f t="shared" si="11"/>
        <v>50144707.46044904</v>
      </c>
      <c r="R50" s="257"/>
    </row>
    <row r="51" spans="1:18" s="195" customFormat="1" ht="21" customHeight="1">
      <c r="A51" s="163" t="s">
        <v>410</v>
      </c>
      <c r="B51" s="515" t="s">
        <v>137</v>
      </c>
      <c r="C51" s="516"/>
      <c r="D51" s="516"/>
      <c r="E51" s="516"/>
      <c r="F51" s="275"/>
      <c r="G51" s="276"/>
      <c r="H51" s="276"/>
      <c r="I51" s="277"/>
      <c r="J51" s="531" t="s">
        <v>435</v>
      </c>
      <c r="K51" s="532"/>
      <c r="L51" s="532"/>
      <c r="M51" s="532"/>
      <c r="N51" s="532"/>
      <c r="O51" s="532"/>
      <c r="P51" s="532"/>
      <c r="Q51" s="533"/>
      <c r="R51" s="218"/>
    </row>
    <row r="52" spans="1:18" s="134" customFormat="1" ht="27" customHeight="1">
      <c r="A52" s="121" t="s">
        <v>139</v>
      </c>
      <c r="B52" s="176"/>
      <c r="C52" s="485" t="s">
        <v>138</v>
      </c>
      <c r="D52" s="485"/>
      <c r="E52" s="486"/>
      <c r="F52" s="252"/>
      <c r="G52" s="135"/>
      <c r="H52" s="135"/>
      <c r="I52" s="136"/>
      <c r="J52" s="338">
        <f>(J38+J25+J21)/J5*100</f>
        <v>7.70890252891127</v>
      </c>
      <c r="K52" s="133" t="s">
        <v>435</v>
      </c>
      <c r="L52" s="133" t="s">
        <v>435</v>
      </c>
      <c r="M52" s="133" t="s">
        <v>435</v>
      </c>
      <c r="N52" s="133" t="s">
        <v>435</v>
      </c>
      <c r="O52" s="133" t="s">
        <v>435</v>
      </c>
      <c r="P52" s="133" t="s">
        <v>435</v>
      </c>
      <c r="Q52" s="203" t="s">
        <v>435</v>
      </c>
      <c r="R52" s="257"/>
    </row>
    <row r="53" spans="1:18" s="134" customFormat="1" ht="36.75" customHeight="1">
      <c r="A53" s="129" t="s">
        <v>140</v>
      </c>
      <c r="B53" s="80"/>
      <c r="C53" s="458" t="s">
        <v>141</v>
      </c>
      <c r="D53" s="458"/>
      <c r="E53" s="459"/>
      <c r="F53" s="243"/>
      <c r="G53" s="130"/>
      <c r="H53" s="130"/>
      <c r="I53" s="131"/>
      <c r="J53" s="314">
        <f>(J38+J25+J21-J39)/J5*100</f>
        <v>7.70890252891127</v>
      </c>
      <c r="K53" s="133" t="s">
        <v>435</v>
      </c>
      <c r="L53" s="133" t="s">
        <v>435</v>
      </c>
      <c r="M53" s="133" t="s">
        <v>435</v>
      </c>
      <c r="N53" s="133" t="s">
        <v>435</v>
      </c>
      <c r="O53" s="133" t="s">
        <v>435</v>
      </c>
      <c r="P53" s="133" t="s">
        <v>435</v>
      </c>
      <c r="Q53" s="203" t="s">
        <v>435</v>
      </c>
      <c r="R53" s="257"/>
    </row>
    <row r="54" spans="1:18" s="134" customFormat="1" ht="51.75" customHeight="1">
      <c r="A54" s="129" t="s">
        <v>142</v>
      </c>
      <c r="B54" s="179"/>
      <c r="C54" s="458" t="s">
        <v>221</v>
      </c>
      <c r="D54" s="458"/>
      <c r="E54" s="459"/>
      <c r="F54" s="243"/>
      <c r="G54" s="55"/>
      <c r="H54" s="55"/>
      <c r="I54" s="131"/>
      <c r="J54" s="314">
        <f>(J38+J24+J21)/J5</f>
        <v>0.07725665816501823</v>
      </c>
      <c r="K54" s="132">
        <f aca="true" t="shared" si="12" ref="K54:P54">(K38+K24+K21)/K5</f>
        <v>0.06890752155172414</v>
      </c>
      <c r="L54" s="132">
        <f t="shared" si="12"/>
        <v>0.07679635746201965</v>
      </c>
      <c r="M54" s="132">
        <f t="shared" si="12"/>
        <v>0.08958600932186701</v>
      </c>
      <c r="N54" s="132">
        <f t="shared" si="12"/>
        <v>0.08727248227970483</v>
      </c>
      <c r="O54" s="132">
        <f t="shared" si="12"/>
        <v>0.08642166862563766</v>
      </c>
      <c r="P54" s="132">
        <f t="shared" si="12"/>
        <v>0.08910478110024608</v>
      </c>
      <c r="Q54" s="263">
        <f>(Q38+Q24+Q21)/Q5</f>
        <v>0.04787696834007746</v>
      </c>
      <c r="R54" s="257"/>
    </row>
    <row r="55" spans="1:18" s="134" customFormat="1" ht="51.75" customHeight="1">
      <c r="A55" s="129" t="s">
        <v>143</v>
      </c>
      <c r="B55" s="80"/>
      <c r="C55" s="458" t="s">
        <v>222</v>
      </c>
      <c r="D55" s="458"/>
      <c r="E55" s="459"/>
      <c r="F55" s="243"/>
      <c r="G55" s="55"/>
      <c r="H55" s="55"/>
      <c r="I55" s="131"/>
      <c r="J55" s="314">
        <f>(J38+J24+J21-J39)/J5</f>
        <v>0.07725665816501823</v>
      </c>
      <c r="K55" s="132">
        <f aca="true" t="shared" si="13" ref="K55:P55">(K38+K24+K21-K39)/K5</f>
        <v>0.06890752155172414</v>
      </c>
      <c r="L55" s="132">
        <f t="shared" si="13"/>
        <v>0.07679635746201965</v>
      </c>
      <c r="M55" s="132">
        <f t="shared" si="13"/>
        <v>0.08958600932186701</v>
      </c>
      <c r="N55" s="132">
        <f t="shared" si="13"/>
        <v>0.08727248227970483</v>
      </c>
      <c r="O55" s="132">
        <f t="shared" si="13"/>
        <v>0.08642166862563766</v>
      </c>
      <c r="P55" s="132">
        <f t="shared" si="13"/>
        <v>0.08910478110024608</v>
      </c>
      <c r="Q55" s="263">
        <f>(Q38+Q24+Q21-Q39)/Q5</f>
        <v>0.04787696834007746</v>
      </c>
      <c r="R55" s="257"/>
    </row>
    <row r="56" spans="1:18" s="134" customFormat="1" ht="36.75" customHeight="1">
      <c r="A56" s="129" t="s">
        <v>144</v>
      </c>
      <c r="B56" s="80"/>
      <c r="C56" s="458" t="s">
        <v>223</v>
      </c>
      <c r="D56" s="458"/>
      <c r="E56" s="459"/>
      <c r="F56" s="243"/>
      <c r="G56" s="55"/>
      <c r="H56" s="55"/>
      <c r="I56" s="131"/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204">
        <v>0</v>
      </c>
      <c r="R56" s="257"/>
    </row>
    <row r="57" spans="1:18" s="134" customFormat="1" ht="51" customHeight="1">
      <c r="A57" s="129" t="s">
        <v>145</v>
      </c>
      <c r="B57" s="80"/>
      <c r="C57" s="458" t="s">
        <v>224</v>
      </c>
      <c r="D57" s="458"/>
      <c r="E57" s="459"/>
      <c r="F57" s="243"/>
      <c r="G57" s="55"/>
      <c r="H57" s="55"/>
      <c r="I57" s="131"/>
      <c r="J57" s="314">
        <f>(J38+J24+J21+J56-J39)/J5</f>
        <v>0.07725665816501823</v>
      </c>
      <c r="K57" s="132">
        <f aca="true" t="shared" si="14" ref="K57:P57">(K38+K24+K21+K56-K39)/K5</f>
        <v>0.06890752155172414</v>
      </c>
      <c r="L57" s="132">
        <f t="shared" si="14"/>
        <v>0.07679635746201965</v>
      </c>
      <c r="M57" s="132">
        <f t="shared" si="14"/>
        <v>0.08958600932186701</v>
      </c>
      <c r="N57" s="132">
        <f t="shared" si="14"/>
        <v>0.08727248227970483</v>
      </c>
      <c r="O57" s="132">
        <f t="shared" si="14"/>
        <v>0.08642166862563766</v>
      </c>
      <c r="P57" s="132">
        <f t="shared" si="14"/>
        <v>0.08910478110024608</v>
      </c>
      <c r="Q57" s="263">
        <f>(Q38+Q24+Q21+Q56-Q39)/Q5</f>
        <v>0.04787696834007746</v>
      </c>
      <c r="R57" s="257"/>
    </row>
    <row r="58" spans="1:18" s="134" customFormat="1" ht="49.5" customHeight="1">
      <c r="A58" s="129" t="s">
        <v>146</v>
      </c>
      <c r="B58" s="80"/>
      <c r="C58" s="458" t="s">
        <v>254</v>
      </c>
      <c r="D58" s="458"/>
      <c r="E58" s="459"/>
      <c r="F58" s="221"/>
      <c r="G58" s="55"/>
      <c r="H58" s="55"/>
      <c r="I58" s="131"/>
      <c r="J58" s="132">
        <f>(((G6+G16-G19)/G5)+((H6+H16-H19)/H5)+((F6+F16-F19)/F5))/3</f>
        <v>0.18726003850081843</v>
      </c>
      <c r="K58" s="314">
        <f>(((H6+H16-H19)/H5)+((F6+F16-F19)/F5)+((J6+J16-J19)/J5))/3</f>
        <v>0.17665380554829765</v>
      </c>
      <c r="L58" s="314">
        <f>(((F6+F16-F19)/F5)+((J6+J16-J19)/J5)+((K6+K16-K19)/K5))/3</f>
        <v>0.15770056111272482</v>
      </c>
      <c r="M58" s="314">
        <f>(((J6+J16-J19)/J5)+((K6+K16-K19)/K5)+((L6+L16-L19)/L5))/3</f>
        <v>0.17680661792999564</v>
      </c>
      <c r="N58" s="314">
        <f>(((K6+K16-K19)/K5)+((L6+L16-L19)/L5)+((M6+M16-M19)/M5))/3</f>
        <v>0.2190681371695263</v>
      </c>
      <c r="O58" s="314">
        <f>(((L6+L16-L19)/L5)+((M6+M16-M19)/M5)+((N6+N16-N19)/N5))/3</f>
        <v>0.26337536036077264</v>
      </c>
      <c r="P58" s="132">
        <f>(((M6+M16-M19)/M5)+((N6+N16-N19)/N5)+((O6+O16-O19)/O5))/3</f>
        <v>0.2620151422208912</v>
      </c>
      <c r="Q58" s="132">
        <f>(((N6+N16-N19)/N5)+((O6+O16-O19)/O5)+((P6+P16-P19)/P5))/3</f>
        <v>0.26143112767380056</v>
      </c>
      <c r="R58" s="301"/>
    </row>
    <row r="59" spans="1:18" s="6" customFormat="1" ht="48.75" customHeight="1">
      <c r="A59" s="117" t="s">
        <v>147</v>
      </c>
      <c r="B59" s="137"/>
      <c r="C59" s="43"/>
      <c r="D59" s="454" t="s">
        <v>225</v>
      </c>
      <c r="E59" s="466"/>
      <c r="F59" s="24"/>
      <c r="G59" s="27"/>
      <c r="H59" s="27"/>
      <c r="I59" s="58"/>
      <c r="J59" s="132">
        <f>(((G6+G16-G19)/G5)+((H6+H16-H19)/H5)+((I6+I16-I19)/I5))/3</f>
        <v>0.16646475304803407</v>
      </c>
      <c r="K59" s="314">
        <f>(((H6+H16-H19)/H5)+((I6+I16-I19)/I5)+((J6+J16-J19)/J5))/3</f>
        <v>0.15585852009551326</v>
      </c>
      <c r="L59" s="314">
        <f aca="true" t="shared" si="15" ref="L59:Q59">(((I6+I16-I19)/I5)+((J6+J16-J19)/J5)+((K6+K16-K19)/K5))/3</f>
        <v>0.13690527565994046</v>
      </c>
      <c r="M59" s="314">
        <f t="shared" si="15"/>
        <v>0.17680661792999564</v>
      </c>
      <c r="N59" s="314">
        <f t="shared" si="15"/>
        <v>0.2190681371695263</v>
      </c>
      <c r="O59" s="314">
        <f t="shared" si="15"/>
        <v>0.26337536036077264</v>
      </c>
      <c r="P59" s="132">
        <f t="shared" si="15"/>
        <v>0.2620151422208912</v>
      </c>
      <c r="Q59" s="263">
        <f t="shared" si="15"/>
        <v>0.26143112767380056</v>
      </c>
      <c r="R59" s="301"/>
    </row>
    <row r="60" spans="1:18" s="134" customFormat="1" ht="48.75" customHeight="1">
      <c r="A60" s="129" t="s">
        <v>148</v>
      </c>
      <c r="B60" s="80"/>
      <c r="C60" s="458" t="s">
        <v>255</v>
      </c>
      <c r="D60" s="458"/>
      <c r="E60" s="459"/>
      <c r="F60" s="221"/>
      <c r="G60" s="55"/>
      <c r="H60" s="55"/>
      <c r="I60" s="131"/>
      <c r="J60" s="197" t="s">
        <v>248</v>
      </c>
      <c r="K60" s="197" t="s">
        <v>248</v>
      </c>
      <c r="L60" s="197" t="s">
        <v>248</v>
      </c>
      <c r="M60" s="197" t="s">
        <v>248</v>
      </c>
      <c r="N60" s="197" t="s">
        <v>248</v>
      </c>
      <c r="O60" s="197" t="s">
        <v>248</v>
      </c>
      <c r="P60" s="197" t="s">
        <v>248</v>
      </c>
      <c r="Q60" s="264" t="s">
        <v>248</v>
      </c>
      <c r="R60" s="257"/>
    </row>
    <row r="61" spans="1:18" s="6" customFormat="1" ht="54" customHeight="1" thickBot="1">
      <c r="A61" s="120" t="s">
        <v>149</v>
      </c>
      <c r="B61" s="285"/>
      <c r="C61" s="286"/>
      <c r="D61" s="487" t="s">
        <v>226</v>
      </c>
      <c r="E61" s="521"/>
      <c r="F61" s="287"/>
      <c r="G61" s="288"/>
      <c r="H61" s="288"/>
      <c r="I61" s="289"/>
      <c r="J61" s="290" t="s">
        <v>249</v>
      </c>
      <c r="K61" s="290" t="s">
        <v>249</v>
      </c>
      <c r="L61" s="290" t="s">
        <v>249</v>
      </c>
      <c r="M61" s="290" t="s">
        <v>249</v>
      </c>
      <c r="N61" s="290" t="s">
        <v>249</v>
      </c>
      <c r="O61" s="290" t="s">
        <v>249</v>
      </c>
      <c r="P61" s="290" t="s">
        <v>249</v>
      </c>
      <c r="Q61" s="291" t="s">
        <v>249</v>
      </c>
      <c r="R61" s="301"/>
    </row>
    <row r="62" spans="1:18" s="195" customFormat="1" ht="23.25" customHeight="1">
      <c r="A62" s="163" t="s">
        <v>411</v>
      </c>
      <c r="B62" s="476" t="s">
        <v>227</v>
      </c>
      <c r="C62" s="477"/>
      <c r="D62" s="477"/>
      <c r="E62" s="517"/>
      <c r="F62" s="275"/>
      <c r="G62" s="292"/>
      <c r="H62" s="292"/>
      <c r="I62" s="277"/>
      <c r="J62" s="525" t="s">
        <v>435</v>
      </c>
      <c r="K62" s="526"/>
      <c r="L62" s="526"/>
      <c r="M62" s="526"/>
      <c r="N62" s="526"/>
      <c r="O62" s="526"/>
      <c r="P62" s="526"/>
      <c r="Q62" s="527"/>
      <c r="R62" s="218"/>
    </row>
    <row r="63" spans="1:18" s="134" customFormat="1" ht="21" customHeight="1" thickBot="1">
      <c r="A63" s="191" t="s">
        <v>150</v>
      </c>
      <c r="B63" s="279"/>
      <c r="C63" s="483" t="s">
        <v>151</v>
      </c>
      <c r="D63" s="483"/>
      <c r="E63" s="484"/>
      <c r="F63" s="293"/>
      <c r="G63" s="294"/>
      <c r="H63" s="294"/>
      <c r="I63" s="295"/>
      <c r="J63" s="313" t="s">
        <v>435</v>
      </c>
      <c r="K63" s="193">
        <f aca="true" t="shared" si="16" ref="K63:Q63">K27</f>
        <v>6437921</v>
      </c>
      <c r="L63" s="193">
        <f t="shared" si="16"/>
        <v>13437921</v>
      </c>
      <c r="M63" s="193">
        <f t="shared" si="16"/>
        <v>18437919.99999994</v>
      </c>
      <c r="N63" s="193">
        <f t="shared" si="16"/>
        <v>18557720.74999988</v>
      </c>
      <c r="O63" s="193">
        <f t="shared" si="16"/>
        <v>19073721.21874988</v>
      </c>
      <c r="P63" s="193">
        <f t="shared" si="16"/>
        <v>22073721.44921863</v>
      </c>
      <c r="Q63" s="202">
        <f t="shared" si="16"/>
        <v>11073721.46044904</v>
      </c>
      <c r="R63" s="257"/>
    </row>
    <row r="64" spans="1:18" s="195" customFormat="1" ht="21" customHeight="1">
      <c r="A64" s="163" t="s">
        <v>412</v>
      </c>
      <c r="B64" s="476" t="s">
        <v>152</v>
      </c>
      <c r="C64" s="477"/>
      <c r="D64" s="477"/>
      <c r="E64" s="517"/>
      <c r="F64" s="275"/>
      <c r="G64" s="292"/>
      <c r="H64" s="292"/>
      <c r="I64" s="277"/>
      <c r="J64" s="531" t="s">
        <v>435</v>
      </c>
      <c r="K64" s="532"/>
      <c r="L64" s="532"/>
      <c r="M64" s="532"/>
      <c r="N64" s="532"/>
      <c r="O64" s="532"/>
      <c r="P64" s="532"/>
      <c r="Q64" s="533"/>
      <c r="R64" s="218"/>
    </row>
    <row r="65" spans="1:18" s="134" customFormat="1" ht="21" customHeight="1">
      <c r="A65" s="129" t="s">
        <v>153</v>
      </c>
      <c r="B65" s="139"/>
      <c r="C65" s="458" t="s">
        <v>154</v>
      </c>
      <c r="D65" s="458"/>
      <c r="E65" s="459"/>
      <c r="F65" s="243"/>
      <c r="G65" s="55"/>
      <c r="H65" s="55"/>
      <c r="I65" s="131"/>
      <c r="J65" s="321">
        <v>80698095.99</v>
      </c>
      <c r="K65" s="321">
        <v>80425000</v>
      </c>
      <c r="L65" s="321">
        <f aca="true" t="shared" si="17" ref="L65:Q66">K65*102.5%</f>
        <v>82435625</v>
      </c>
      <c r="M65" s="321">
        <f t="shared" si="17"/>
        <v>84496515.625</v>
      </c>
      <c r="N65" s="321">
        <f t="shared" si="17"/>
        <v>86608928.51562499</v>
      </c>
      <c r="O65" s="321">
        <f t="shared" si="17"/>
        <v>88774151.7285156</v>
      </c>
      <c r="P65" s="56">
        <f t="shared" si="17"/>
        <v>90993505.52172847</v>
      </c>
      <c r="Q65" s="57">
        <f t="shared" si="17"/>
        <v>93268343.15977168</v>
      </c>
      <c r="R65" s="257"/>
    </row>
    <row r="66" spans="1:18" s="134" customFormat="1" ht="21" customHeight="1">
      <c r="A66" s="129" t="s">
        <v>155</v>
      </c>
      <c r="B66" s="139"/>
      <c r="C66" s="458" t="s">
        <v>228</v>
      </c>
      <c r="D66" s="458"/>
      <c r="E66" s="459"/>
      <c r="F66" s="243"/>
      <c r="G66" s="55"/>
      <c r="H66" s="55"/>
      <c r="I66" s="131"/>
      <c r="J66" s="321">
        <v>16551996</v>
      </c>
      <c r="K66" s="321">
        <v>16431000</v>
      </c>
      <c r="L66" s="321">
        <f t="shared" si="17"/>
        <v>16841775</v>
      </c>
      <c r="M66" s="321">
        <f t="shared" si="17"/>
        <v>17262819.375</v>
      </c>
      <c r="N66" s="321">
        <f t="shared" si="17"/>
        <v>17694389.859375</v>
      </c>
      <c r="O66" s="321">
        <f t="shared" si="17"/>
        <v>18136749.605859373</v>
      </c>
      <c r="P66" s="56">
        <f t="shared" si="17"/>
        <v>18590168.346005857</v>
      </c>
      <c r="Q66" s="57">
        <f t="shared" si="17"/>
        <v>19054922.554656003</v>
      </c>
      <c r="R66" s="257"/>
    </row>
    <row r="67" spans="1:18" s="134" customFormat="1" ht="21" customHeight="1">
      <c r="A67" s="129" t="s">
        <v>156</v>
      </c>
      <c r="B67" s="139"/>
      <c r="C67" s="458" t="s">
        <v>265</v>
      </c>
      <c r="D67" s="458"/>
      <c r="E67" s="459"/>
      <c r="F67" s="243"/>
      <c r="G67" s="55"/>
      <c r="H67" s="55"/>
      <c r="I67" s="131"/>
      <c r="J67" s="321">
        <f>SUM(J68,J69)</f>
        <v>35301436</v>
      </c>
      <c r="K67" s="321">
        <f aca="true" t="shared" si="18" ref="K67:Q67">SUM(K68,K69)</f>
        <v>53616792</v>
      </c>
      <c r="L67" s="321">
        <f t="shared" si="18"/>
        <v>24939582</v>
      </c>
      <c r="M67" s="321">
        <f t="shared" si="18"/>
        <v>18075517</v>
      </c>
      <c r="N67" s="321">
        <f t="shared" si="18"/>
        <v>14990345</v>
      </c>
      <c r="O67" s="321">
        <f t="shared" si="18"/>
        <v>11869870</v>
      </c>
      <c r="P67" s="56">
        <f t="shared" si="18"/>
        <v>5570396</v>
      </c>
      <c r="Q67" s="57">
        <f t="shared" si="18"/>
        <v>775922</v>
      </c>
      <c r="R67" s="257"/>
    </row>
    <row r="68" spans="1:18" s="6" customFormat="1" ht="19.5" customHeight="1">
      <c r="A68" s="117" t="s">
        <v>159</v>
      </c>
      <c r="B68" s="137"/>
      <c r="C68" s="23"/>
      <c r="D68" s="454" t="s">
        <v>157</v>
      </c>
      <c r="E68" s="466"/>
      <c r="F68" s="250"/>
      <c r="G68" s="27"/>
      <c r="H68" s="27"/>
      <c r="I68" s="58"/>
      <c r="J68" s="322">
        <f>'6PRZEDSIEWZIECIA2013-2020'!I6</f>
        <v>28124436</v>
      </c>
      <c r="K68" s="322">
        <f>'6PRZEDSIEWZIECIA2013-2020'!J6</f>
        <v>29878511</v>
      </c>
      <c r="L68" s="322">
        <f>'6PRZEDSIEWZIECIA2013-2020'!K6</f>
        <v>19819582</v>
      </c>
      <c r="M68" s="322">
        <f>'6PRZEDSIEWZIECIA2013-2020'!L6</f>
        <v>13175517</v>
      </c>
      <c r="N68" s="322">
        <f>'6PRZEDSIEWZIECIA2013-2020'!M6</f>
        <v>10190345</v>
      </c>
      <c r="O68" s="322">
        <f>'6PRZEDSIEWZIECIA2013-2020'!N6</f>
        <v>7069870</v>
      </c>
      <c r="P68" s="26">
        <f>'6PRZEDSIEWZIECIA2013-2020'!O6</f>
        <v>5570396</v>
      </c>
      <c r="Q68" s="30">
        <f>'6PRZEDSIEWZIECIA2013-2020'!P6</f>
        <v>775922</v>
      </c>
      <c r="R68" s="301"/>
    </row>
    <row r="69" spans="1:18" s="6" customFormat="1" ht="19.5" customHeight="1">
      <c r="A69" s="117" t="s">
        <v>160</v>
      </c>
      <c r="B69" s="137"/>
      <c r="C69" s="23"/>
      <c r="D69" s="454" t="s">
        <v>158</v>
      </c>
      <c r="E69" s="466"/>
      <c r="F69" s="250"/>
      <c r="G69" s="27"/>
      <c r="H69" s="27"/>
      <c r="I69" s="58"/>
      <c r="J69" s="322">
        <f>'6PRZEDSIEWZIECIA2013-2020'!I7</f>
        <v>7177000</v>
      </c>
      <c r="K69" s="322">
        <f>'6PRZEDSIEWZIECIA2013-2020'!J7</f>
        <v>23738281</v>
      </c>
      <c r="L69" s="322">
        <f>'6PRZEDSIEWZIECIA2013-2020'!K7</f>
        <v>5120000</v>
      </c>
      <c r="M69" s="322">
        <f>'6PRZEDSIEWZIECIA2013-2020'!L7</f>
        <v>4900000</v>
      </c>
      <c r="N69" s="322">
        <f>'6PRZEDSIEWZIECIA2013-2020'!M7</f>
        <v>4800000</v>
      </c>
      <c r="O69" s="322">
        <f>'6PRZEDSIEWZIECIA2013-2020'!N7</f>
        <v>4800000</v>
      </c>
      <c r="P69" s="26">
        <f>'6PRZEDSIEWZIECIA2013-2020'!O7</f>
        <v>0</v>
      </c>
      <c r="Q69" s="30">
        <f>'6PRZEDSIEWZIECIA2013-2020'!P7</f>
        <v>0</v>
      </c>
      <c r="R69" s="301"/>
    </row>
    <row r="70" spans="1:18" s="134" customFormat="1" ht="21" customHeight="1">
      <c r="A70" s="129" t="s">
        <v>161</v>
      </c>
      <c r="B70" s="139"/>
      <c r="C70" s="458" t="s">
        <v>229</v>
      </c>
      <c r="D70" s="458"/>
      <c r="E70" s="459"/>
      <c r="F70" s="243"/>
      <c r="G70" s="55"/>
      <c r="H70" s="55"/>
      <c r="I70" s="131"/>
      <c r="J70" s="316">
        <v>33870000</v>
      </c>
      <c r="K70" s="316">
        <v>23738281</v>
      </c>
      <c r="L70" s="316">
        <v>5120000</v>
      </c>
      <c r="M70" s="316">
        <v>4900000</v>
      </c>
      <c r="N70" s="316">
        <v>4800000</v>
      </c>
      <c r="O70" s="316">
        <v>4800000</v>
      </c>
      <c r="P70" s="196">
        <v>0</v>
      </c>
      <c r="Q70" s="204">
        <v>0</v>
      </c>
      <c r="R70" s="307"/>
    </row>
    <row r="71" spans="1:18" s="134" customFormat="1" ht="21" customHeight="1">
      <c r="A71" s="129" t="s">
        <v>162</v>
      </c>
      <c r="B71" s="139"/>
      <c r="C71" s="458" t="s">
        <v>230</v>
      </c>
      <c r="D71" s="458"/>
      <c r="E71" s="459"/>
      <c r="F71" s="243"/>
      <c r="G71" s="55"/>
      <c r="H71" s="55"/>
      <c r="I71" s="131"/>
      <c r="J71" s="316">
        <f>0+J26-J70-J72</f>
        <v>15464559</v>
      </c>
      <c r="K71" s="316">
        <f>0+K26-K70-K72</f>
        <v>9323798</v>
      </c>
      <c r="L71" s="316">
        <f aca="true" t="shared" si="19" ref="L71:Q71">0+L26-L70-L72</f>
        <v>63353186</v>
      </c>
      <c r="M71" s="316">
        <f t="shared" si="19"/>
        <v>59776005.5</v>
      </c>
      <c r="N71" s="316">
        <f t="shared" si="19"/>
        <v>53583701.4375</v>
      </c>
      <c r="O71" s="316">
        <f t="shared" si="19"/>
        <v>48002763.7734375</v>
      </c>
      <c r="P71" s="196">
        <f t="shared" si="19"/>
        <v>50468203.46777344</v>
      </c>
      <c r="Q71" s="204">
        <f t="shared" si="19"/>
        <v>48171752.45446777</v>
      </c>
      <c r="R71" s="257"/>
    </row>
    <row r="72" spans="1:18" s="134" customFormat="1" ht="21" customHeight="1" thickBot="1">
      <c r="A72" s="191" t="s">
        <v>163</v>
      </c>
      <c r="B72" s="279"/>
      <c r="C72" s="483" t="s">
        <v>164</v>
      </c>
      <c r="D72" s="483"/>
      <c r="E72" s="484"/>
      <c r="F72" s="293"/>
      <c r="G72" s="294"/>
      <c r="H72" s="294"/>
      <c r="I72" s="295"/>
      <c r="J72" s="317">
        <v>5579143</v>
      </c>
      <c r="K72" s="317">
        <v>2500000</v>
      </c>
      <c r="L72" s="317">
        <f aca="true" t="shared" si="20" ref="L72:Q72">K72*102.5%</f>
        <v>2562500</v>
      </c>
      <c r="M72" s="317">
        <f t="shared" si="20"/>
        <v>2626562.5</v>
      </c>
      <c r="N72" s="317">
        <f t="shared" si="20"/>
        <v>2692226.5624999995</v>
      </c>
      <c r="O72" s="317">
        <f t="shared" si="20"/>
        <v>2759532.226562499</v>
      </c>
      <c r="P72" s="283">
        <f t="shared" si="20"/>
        <v>2828520.532226561</v>
      </c>
      <c r="Q72" s="284">
        <f t="shared" si="20"/>
        <v>2899233.5455322247</v>
      </c>
      <c r="R72" s="257" t="s">
        <v>264</v>
      </c>
    </row>
    <row r="73" spans="1:18" s="195" customFormat="1" ht="27.75" customHeight="1">
      <c r="A73" s="163" t="s">
        <v>413</v>
      </c>
      <c r="B73" s="518" t="s">
        <v>167</v>
      </c>
      <c r="C73" s="519"/>
      <c r="D73" s="519"/>
      <c r="E73" s="520"/>
      <c r="F73" s="275"/>
      <c r="G73" s="292"/>
      <c r="H73" s="292"/>
      <c r="I73" s="277"/>
      <c r="J73" s="525" t="s">
        <v>435</v>
      </c>
      <c r="K73" s="526"/>
      <c r="L73" s="526"/>
      <c r="M73" s="526"/>
      <c r="N73" s="526"/>
      <c r="O73" s="526"/>
      <c r="P73" s="526"/>
      <c r="Q73" s="527"/>
      <c r="R73" s="218"/>
    </row>
    <row r="74" spans="1:18" s="134" customFormat="1" ht="24.75" customHeight="1">
      <c r="A74" s="129" t="s">
        <v>165</v>
      </c>
      <c r="B74" s="142"/>
      <c r="C74" s="462" t="s">
        <v>166</v>
      </c>
      <c r="D74" s="462"/>
      <c r="E74" s="463"/>
      <c r="F74" s="243"/>
      <c r="G74" s="55"/>
      <c r="H74" s="55"/>
      <c r="I74" s="131"/>
      <c r="J74" s="316">
        <v>374600</v>
      </c>
      <c r="K74" s="196">
        <v>331200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204">
        <v>0</v>
      </c>
      <c r="R74" s="257" t="s">
        <v>267</v>
      </c>
    </row>
    <row r="75" spans="1:18" s="6" customFormat="1" ht="20.25" customHeight="1">
      <c r="A75" s="117" t="s">
        <v>170</v>
      </c>
      <c r="B75" s="140"/>
      <c r="C75" s="141"/>
      <c r="D75" s="464" t="s">
        <v>168</v>
      </c>
      <c r="E75" s="465"/>
      <c r="F75" s="250"/>
      <c r="G75" s="27"/>
      <c r="H75" s="27"/>
      <c r="I75" s="58"/>
      <c r="J75" s="318">
        <v>358735</v>
      </c>
      <c r="K75" s="77">
        <v>315335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255">
        <v>0</v>
      </c>
      <c r="R75" s="257" t="s">
        <v>268</v>
      </c>
    </row>
    <row r="76" spans="1:18" s="71" customFormat="1" ht="24.75" customHeight="1">
      <c r="A76" s="143" t="s">
        <v>171</v>
      </c>
      <c r="B76" s="144"/>
      <c r="C76" s="145"/>
      <c r="D76" s="146"/>
      <c r="E76" s="146" t="s">
        <v>169</v>
      </c>
      <c r="F76" s="253"/>
      <c r="G76" s="147"/>
      <c r="H76" s="147"/>
      <c r="I76" s="148"/>
      <c r="J76" s="323">
        <v>358735</v>
      </c>
      <c r="K76" s="162">
        <v>315335</v>
      </c>
      <c r="L76" s="162">
        <v>0</v>
      </c>
      <c r="M76" s="162">
        <v>0</v>
      </c>
      <c r="N76" s="162">
        <v>0</v>
      </c>
      <c r="O76" s="162">
        <v>0</v>
      </c>
      <c r="P76" s="162">
        <v>0</v>
      </c>
      <c r="Q76" s="256">
        <v>0</v>
      </c>
      <c r="R76" s="257" t="s">
        <v>269</v>
      </c>
    </row>
    <row r="77" spans="1:18" s="134" customFormat="1" ht="24.75" customHeight="1">
      <c r="A77" s="129" t="s">
        <v>172</v>
      </c>
      <c r="B77" s="142"/>
      <c r="C77" s="462" t="s">
        <v>251</v>
      </c>
      <c r="D77" s="462"/>
      <c r="E77" s="463"/>
      <c r="F77" s="243"/>
      <c r="G77" s="55"/>
      <c r="H77" s="55"/>
      <c r="I77" s="131"/>
      <c r="J77" s="316">
        <v>11842442</v>
      </c>
      <c r="K77" s="196">
        <v>5758000</v>
      </c>
      <c r="L77" s="196">
        <v>9526000</v>
      </c>
      <c r="M77" s="196">
        <v>10560000</v>
      </c>
      <c r="N77" s="196">
        <v>4076000</v>
      </c>
      <c r="O77" s="196">
        <v>0</v>
      </c>
      <c r="P77" s="196">
        <v>0</v>
      </c>
      <c r="Q77" s="204">
        <v>0</v>
      </c>
      <c r="R77" s="257" t="s">
        <v>267</v>
      </c>
    </row>
    <row r="78" spans="1:18" s="6" customFormat="1" ht="19.5" customHeight="1">
      <c r="A78" s="117" t="s">
        <v>173</v>
      </c>
      <c r="B78" s="140"/>
      <c r="C78" s="141"/>
      <c r="D78" s="464" t="s">
        <v>168</v>
      </c>
      <c r="E78" s="465"/>
      <c r="F78" s="250"/>
      <c r="G78" s="27"/>
      <c r="H78" s="27"/>
      <c r="I78" s="58"/>
      <c r="J78" s="318">
        <v>11683142</v>
      </c>
      <c r="K78" s="77">
        <v>5758000</v>
      </c>
      <c r="L78" s="77">
        <v>9526000</v>
      </c>
      <c r="M78" s="77">
        <v>10560000</v>
      </c>
      <c r="N78" s="77">
        <v>4076000</v>
      </c>
      <c r="O78" s="77">
        <v>0</v>
      </c>
      <c r="P78" s="77">
        <v>0</v>
      </c>
      <c r="Q78" s="255">
        <v>0</v>
      </c>
      <c r="R78" s="257" t="s">
        <v>268</v>
      </c>
    </row>
    <row r="79" spans="1:18" s="71" customFormat="1" ht="24.75" customHeight="1">
      <c r="A79" s="143" t="s">
        <v>174</v>
      </c>
      <c r="B79" s="144"/>
      <c r="C79" s="145"/>
      <c r="D79" s="146"/>
      <c r="E79" s="146" t="s">
        <v>169</v>
      </c>
      <c r="F79" s="253"/>
      <c r="G79" s="147"/>
      <c r="H79" s="147"/>
      <c r="I79" s="148"/>
      <c r="J79" s="323">
        <v>10673849</v>
      </c>
      <c r="K79" s="162">
        <v>0</v>
      </c>
      <c r="L79" s="162">
        <v>0</v>
      </c>
      <c r="M79" s="162">
        <v>0</v>
      </c>
      <c r="N79" s="162">
        <v>0</v>
      </c>
      <c r="O79" s="162">
        <v>0</v>
      </c>
      <c r="P79" s="162">
        <v>0</v>
      </c>
      <c r="Q79" s="256">
        <v>0</v>
      </c>
      <c r="R79" s="257" t="s">
        <v>269</v>
      </c>
    </row>
    <row r="80" spans="1:18" s="134" customFormat="1" ht="24" customHeight="1">
      <c r="A80" s="129" t="s">
        <v>175</v>
      </c>
      <c r="B80" s="142"/>
      <c r="C80" s="462" t="s">
        <v>176</v>
      </c>
      <c r="D80" s="462"/>
      <c r="E80" s="463"/>
      <c r="F80" s="243"/>
      <c r="G80" s="55"/>
      <c r="H80" s="55"/>
      <c r="I80" s="131"/>
      <c r="J80" s="316">
        <v>399250</v>
      </c>
      <c r="K80" s="196">
        <v>368000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204">
        <v>0</v>
      </c>
      <c r="R80" s="257" t="s">
        <v>267</v>
      </c>
    </row>
    <row r="81" spans="1:18" s="6" customFormat="1" ht="18" customHeight="1">
      <c r="A81" s="117" t="s">
        <v>178</v>
      </c>
      <c r="B81" s="140"/>
      <c r="C81" s="141"/>
      <c r="D81" s="464" t="s">
        <v>177</v>
      </c>
      <c r="E81" s="465"/>
      <c r="F81" s="250"/>
      <c r="G81" s="27"/>
      <c r="H81" s="27"/>
      <c r="I81" s="58"/>
      <c r="J81" s="318">
        <v>346585</v>
      </c>
      <c r="K81" s="77">
        <v>315335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255">
        <v>0</v>
      </c>
      <c r="R81" s="257" t="s">
        <v>268</v>
      </c>
    </row>
    <row r="82" spans="1:18" s="6" customFormat="1" ht="24.75" customHeight="1">
      <c r="A82" s="117" t="s">
        <v>179</v>
      </c>
      <c r="B82" s="140"/>
      <c r="C82" s="464" t="s">
        <v>180</v>
      </c>
      <c r="D82" s="464"/>
      <c r="E82" s="465"/>
      <c r="F82" s="250"/>
      <c r="G82" s="27"/>
      <c r="H82" s="27"/>
      <c r="I82" s="58"/>
      <c r="J82" s="318">
        <v>346585</v>
      </c>
      <c r="K82" s="77">
        <v>315335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255">
        <v>0</v>
      </c>
      <c r="R82" s="257" t="s">
        <v>269</v>
      </c>
    </row>
    <row r="83" spans="1:18" s="134" customFormat="1" ht="24.75" customHeight="1">
      <c r="A83" s="129" t="s">
        <v>182</v>
      </c>
      <c r="B83" s="142"/>
      <c r="C83" s="462" t="s">
        <v>181</v>
      </c>
      <c r="D83" s="462"/>
      <c r="E83" s="463"/>
      <c r="F83" s="243"/>
      <c r="G83" s="55"/>
      <c r="H83" s="55"/>
      <c r="I83" s="131"/>
      <c r="J83" s="316">
        <v>13154107</v>
      </c>
      <c r="K83" s="196">
        <v>14444000</v>
      </c>
      <c r="L83" s="196">
        <v>12428000</v>
      </c>
      <c r="M83" s="196">
        <v>16111000</v>
      </c>
      <c r="N83" s="196">
        <v>8152000</v>
      </c>
      <c r="O83" s="196">
        <v>0</v>
      </c>
      <c r="P83" s="196">
        <v>0</v>
      </c>
      <c r="Q83" s="204">
        <v>0</v>
      </c>
      <c r="R83" s="257" t="s">
        <v>267</v>
      </c>
    </row>
    <row r="84" spans="1:18" s="6" customFormat="1" ht="18" customHeight="1">
      <c r="A84" s="117" t="s">
        <v>183</v>
      </c>
      <c r="B84" s="140"/>
      <c r="C84" s="141"/>
      <c r="D84" s="464" t="s">
        <v>177</v>
      </c>
      <c r="E84" s="465"/>
      <c r="F84" s="250"/>
      <c r="G84" s="27"/>
      <c r="H84" s="27"/>
      <c r="I84" s="58"/>
      <c r="J84" s="318">
        <v>6837773</v>
      </c>
      <c r="K84" s="77">
        <v>14444000</v>
      </c>
      <c r="L84" s="77">
        <v>12428000</v>
      </c>
      <c r="M84" s="77">
        <v>16111000</v>
      </c>
      <c r="N84" s="77">
        <v>8152000</v>
      </c>
      <c r="O84" s="77">
        <v>0</v>
      </c>
      <c r="P84" s="77">
        <v>0</v>
      </c>
      <c r="Q84" s="255">
        <v>0</v>
      </c>
      <c r="R84" s="257" t="s">
        <v>268</v>
      </c>
    </row>
    <row r="85" spans="1:18" s="6" customFormat="1" ht="24.75" customHeight="1" thickBot="1">
      <c r="A85" s="120" t="s">
        <v>184</v>
      </c>
      <c r="B85" s="296"/>
      <c r="C85" s="460" t="s">
        <v>185</v>
      </c>
      <c r="D85" s="460"/>
      <c r="E85" s="461"/>
      <c r="F85" s="287"/>
      <c r="G85" s="288"/>
      <c r="H85" s="288"/>
      <c r="I85" s="289"/>
      <c r="J85" s="324">
        <v>4264290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297">
        <v>0</v>
      </c>
      <c r="R85" s="257" t="s">
        <v>269</v>
      </c>
    </row>
    <row r="86" spans="1:18" s="195" customFormat="1" ht="26.25" customHeight="1">
      <c r="A86" s="163" t="s">
        <v>414</v>
      </c>
      <c r="B86" s="518" t="s">
        <v>186</v>
      </c>
      <c r="C86" s="519"/>
      <c r="D86" s="519"/>
      <c r="E86" s="520"/>
      <c r="F86" s="275"/>
      <c r="G86" s="292"/>
      <c r="H86" s="292"/>
      <c r="I86" s="277"/>
      <c r="J86" s="525" t="s">
        <v>435</v>
      </c>
      <c r="K86" s="526"/>
      <c r="L86" s="526"/>
      <c r="M86" s="526"/>
      <c r="N86" s="526"/>
      <c r="O86" s="526"/>
      <c r="P86" s="526"/>
      <c r="Q86" s="527"/>
      <c r="R86" s="218"/>
    </row>
    <row r="87" spans="1:18" s="134" customFormat="1" ht="26.25" customHeight="1">
      <c r="A87" s="129" t="s">
        <v>187</v>
      </c>
      <c r="B87" s="142"/>
      <c r="C87" s="462" t="s">
        <v>188</v>
      </c>
      <c r="D87" s="462"/>
      <c r="E87" s="463"/>
      <c r="F87" s="243"/>
      <c r="G87" s="55"/>
      <c r="H87" s="55"/>
      <c r="I87" s="131"/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196">
        <v>0</v>
      </c>
      <c r="Q87" s="204">
        <v>0</v>
      </c>
      <c r="R87" s="257" t="s">
        <v>262</v>
      </c>
    </row>
    <row r="88" spans="1:18" s="134" customFormat="1" ht="26.25" customHeight="1">
      <c r="A88" s="129" t="s">
        <v>189</v>
      </c>
      <c r="B88" s="142"/>
      <c r="C88" s="462" t="s">
        <v>244</v>
      </c>
      <c r="D88" s="462"/>
      <c r="E88" s="463"/>
      <c r="F88" s="243"/>
      <c r="G88" s="55"/>
      <c r="H88" s="55"/>
      <c r="I88" s="131"/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204">
        <v>0</v>
      </c>
      <c r="R88" s="257" t="s">
        <v>270</v>
      </c>
    </row>
    <row r="89" spans="1:18" s="134" customFormat="1" ht="26.25" customHeight="1">
      <c r="A89" s="129" t="s">
        <v>190</v>
      </c>
      <c r="B89" s="142"/>
      <c r="C89" s="462" t="s">
        <v>243</v>
      </c>
      <c r="D89" s="462"/>
      <c r="E89" s="463"/>
      <c r="F89" s="243"/>
      <c r="G89" s="55"/>
      <c r="H89" s="55"/>
      <c r="I89" s="131"/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204">
        <v>0</v>
      </c>
      <c r="R89" s="257"/>
    </row>
    <row r="90" spans="1:18" s="134" customFormat="1" ht="26.25" customHeight="1">
      <c r="A90" s="129" t="s">
        <v>191</v>
      </c>
      <c r="B90" s="142"/>
      <c r="C90" s="462" t="s">
        <v>205</v>
      </c>
      <c r="D90" s="462"/>
      <c r="E90" s="463"/>
      <c r="F90" s="243"/>
      <c r="G90" s="55"/>
      <c r="H90" s="55"/>
      <c r="I90" s="131"/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204">
        <v>0</v>
      </c>
      <c r="R90" s="257"/>
    </row>
    <row r="91" spans="1:18" s="134" customFormat="1" ht="26.25" customHeight="1">
      <c r="A91" s="129" t="s">
        <v>192</v>
      </c>
      <c r="B91" s="142"/>
      <c r="C91" s="462" t="s">
        <v>206</v>
      </c>
      <c r="D91" s="462"/>
      <c r="E91" s="463"/>
      <c r="F91" s="243"/>
      <c r="G91" s="55"/>
      <c r="H91" s="55"/>
      <c r="I91" s="131"/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204">
        <v>0</v>
      </c>
      <c r="R91" s="257"/>
    </row>
    <row r="92" spans="1:18" s="134" customFormat="1" ht="26.25" customHeight="1">
      <c r="A92" s="129" t="s">
        <v>193</v>
      </c>
      <c r="B92" s="142"/>
      <c r="C92" s="462" t="s">
        <v>256</v>
      </c>
      <c r="D92" s="462"/>
      <c r="E92" s="463"/>
      <c r="F92" s="243"/>
      <c r="G92" s="55"/>
      <c r="H92" s="55"/>
      <c r="I92" s="131"/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204">
        <v>0</v>
      </c>
      <c r="R92" s="257"/>
    </row>
    <row r="93" spans="1:18" s="134" customFormat="1" ht="26.25" customHeight="1" thickBot="1">
      <c r="A93" s="191" t="s">
        <v>194</v>
      </c>
      <c r="B93" s="298"/>
      <c r="C93" s="522" t="s">
        <v>207</v>
      </c>
      <c r="D93" s="522"/>
      <c r="E93" s="523"/>
      <c r="F93" s="293"/>
      <c r="G93" s="294"/>
      <c r="H93" s="294"/>
      <c r="I93" s="295"/>
      <c r="J93" s="317">
        <v>2613095</v>
      </c>
      <c r="K93" s="283">
        <v>0</v>
      </c>
      <c r="L93" s="283">
        <v>0</v>
      </c>
      <c r="M93" s="283">
        <v>0</v>
      </c>
      <c r="N93" s="283">
        <v>0</v>
      </c>
      <c r="O93" s="283">
        <v>0</v>
      </c>
      <c r="P93" s="283">
        <v>0</v>
      </c>
      <c r="Q93" s="284">
        <v>0</v>
      </c>
      <c r="R93" s="257" t="s">
        <v>257</v>
      </c>
    </row>
    <row r="94" spans="1:18" s="195" customFormat="1" ht="21" customHeight="1">
      <c r="A94" s="163" t="s">
        <v>415</v>
      </c>
      <c r="B94" s="518" t="s">
        <v>208</v>
      </c>
      <c r="C94" s="519"/>
      <c r="D94" s="519"/>
      <c r="E94" s="520"/>
      <c r="F94" s="275"/>
      <c r="G94" s="292"/>
      <c r="H94" s="292"/>
      <c r="I94" s="277"/>
      <c r="J94" s="525" t="s">
        <v>435</v>
      </c>
      <c r="K94" s="526"/>
      <c r="L94" s="526"/>
      <c r="M94" s="526"/>
      <c r="N94" s="526"/>
      <c r="O94" s="526"/>
      <c r="P94" s="526"/>
      <c r="Q94" s="527"/>
      <c r="R94" s="218"/>
    </row>
    <row r="95" spans="1:18" s="134" customFormat="1" ht="28.5" customHeight="1">
      <c r="A95" s="129" t="s">
        <v>195</v>
      </c>
      <c r="B95" s="142"/>
      <c r="C95" s="462" t="s">
        <v>209</v>
      </c>
      <c r="D95" s="462"/>
      <c r="E95" s="463"/>
      <c r="F95" s="243"/>
      <c r="G95" s="55"/>
      <c r="H95" s="55"/>
      <c r="I95" s="131"/>
      <c r="J95" s="196">
        <f>J38-0</f>
        <v>5800000</v>
      </c>
      <c r="K95" s="196">
        <f>K38-473721</f>
        <v>6000000</v>
      </c>
      <c r="L95" s="196">
        <f aca="true" t="shared" si="21" ref="L95:Q95">L38-473721</f>
        <v>13000000</v>
      </c>
      <c r="M95" s="196">
        <f t="shared" si="21"/>
        <v>18000000</v>
      </c>
      <c r="N95" s="196">
        <f t="shared" si="21"/>
        <v>18084000</v>
      </c>
      <c r="O95" s="196">
        <f t="shared" si="21"/>
        <v>19000000</v>
      </c>
      <c r="P95" s="196">
        <f t="shared" si="21"/>
        <v>22000000</v>
      </c>
      <c r="Q95" s="204">
        <f t="shared" si="21"/>
        <v>11000000</v>
      </c>
      <c r="R95" s="257" t="s">
        <v>261</v>
      </c>
    </row>
    <row r="96" spans="1:18" s="134" customFormat="1" ht="21" customHeight="1">
      <c r="A96" s="129" t="s">
        <v>196</v>
      </c>
      <c r="B96" s="142"/>
      <c r="C96" s="462" t="s">
        <v>210</v>
      </c>
      <c r="D96" s="462"/>
      <c r="E96" s="463"/>
      <c r="F96" s="243"/>
      <c r="G96" s="55"/>
      <c r="H96" s="55"/>
      <c r="I96" s="131"/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204">
        <v>0</v>
      </c>
      <c r="R96" s="257" t="s">
        <v>258</v>
      </c>
    </row>
    <row r="97" spans="1:18" s="134" customFormat="1" ht="21" customHeight="1">
      <c r="A97" s="129" t="s">
        <v>197</v>
      </c>
      <c r="B97" s="142"/>
      <c r="C97" s="462" t="s">
        <v>211</v>
      </c>
      <c r="D97" s="462"/>
      <c r="E97" s="463"/>
      <c r="F97" s="243"/>
      <c r="G97" s="55"/>
      <c r="H97" s="55"/>
      <c r="I97" s="131"/>
      <c r="J97" s="316">
        <f>SUM(J98,J99,J100)</f>
        <v>3925670</v>
      </c>
      <c r="K97" s="196">
        <f aca="true" t="shared" si="22" ref="K97:Q97">SUM(K98,K99,K100)</f>
        <v>0</v>
      </c>
      <c r="L97" s="196">
        <f t="shared" si="22"/>
        <v>0</v>
      </c>
      <c r="M97" s="196">
        <f t="shared" si="22"/>
        <v>0</v>
      </c>
      <c r="N97" s="196">
        <f t="shared" si="22"/>
        <v>0</v>
      </c>
      <c r="O97" s="196">
        <f t="shared" si="22"/>
        <v>0</v>
      </c>
      <c r="P97" s="196">
        <f t="shared" si="22"/>
        <v>0</v>
      </c>
      <c r="Q97" s="204">
        <f t="shared" si="22"/>
        <v>0</v>
      </c>
      <c r="R97" s="257"/>
    </row>
    <row r="98" spans="1:18" s="6" customFormat="1" ht="20.25" customHeight="1">
      <c r="A98" s="117" t="s">
        <v>198</v>
      </c>
      <c r="B98" s="140"/>
      <c r="C98" s="141"/>
      <c r="D98" s="464" t="s">
        <v>212</v>
      </c>
      <c r="E98" s="465"/>
      <c r="F98" s="250"/>
      <c r="G98" s="27"/>
      <c r="H98" s="27"/>
      <c r="I98" s="58"/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255">
        <v>0</v>
      </c>
      <c r="R98" s="301"/>
    </row>
    <row r="99" spans="1:18" s="6" customFormat="1" ht="27.75" customHeight="1">
      <c r="A99" s="117" t="s">
        <v>199</v>
      </c>
      <c r="B99" s="140"/>
      <c r="C99" s="141"/>
      <c r="D99" s="464" t="s">
        <v>213</v>
      </c>
      <c r="E99" s="465"/>
      <c r="F99" s="250"/>
      <c r="G99" s="27"/>
      <c r="H99" s="27"/>
      <c r="I99" s="58"/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255">
        <v>0</v>
      </c>
      <c r="R99" s="301"/>
    </row>
    <row r="100" spans="1:18" s="6" customFormat="1" ht="19.5" customHeight="1">
      <c r="A100" s="117" t="s">
        <v>200</v>
      </c>
      <c r="B100" s="140"/>
      <c r="C100" s="141"/>
      <c r="D100" s="464" t="s">
        <v>214</v>
      </c>
      <c r="E100" s="465"/>
      <c r="F100" s="250"/>
      <c r="G100" s="27"/>
      <c r="H100" s="27"/>
      <c r="I100" s="58"/>
      <c r="J100" s="318">
        <f>1110670+2800000+15000</f>
        <v>3925670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255">
        <v>0</v>
      </c>
      <c r="R100" s="301"/>
    </row>
    <row r="101" spans="1:18" s="134" customFormat="1" ht="27" customHeight="1" thickBot="1">
      <c r="A101" s="191" t="s">
        <v>201</v>
      </c>
      <c r="B101" s="298"/>
      <c r="C101" s="522" t="s">
        <v>245</v>
      </c>
      <c r="D101" s="522"/>
      <c r="E101" s="523"/>
      <c r="F101" s="293"/>
      <c r="G101" s="294"/>
      <c r="H101" s="294"/>
      <c r="I101" s="295"/>
      <c r="J101" s="283">
        <v>0</v>
      </c>
      <c r="K101" s="283">
        <v>0</v>
      </c>
      <c r="L101" s="283">
        <v>0</v>
      </c>
      <c r="M101" s="283">
        <v>0</v>
      </c>
      <c r="N101" s="283">
        <v>0</v>
      </c>
      <c r="O101" s="283">
        <v>0</v>
      </c>
      <c r="P101" s="283">
        <v>0</v>
      </c>
      <c r="Q101" s="284">
        <v>0</v>
      </c>
      <c r="R101" s="257"/>
    </row>
    <row r="102" spans="1:18" s="7" customFormat="1" ht="14.25" customHeight="1">
      <c r="A102" s="479" t="s">
        <v>216</v>
      </c>
      <c r="B102" s="479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60"/>
      <c r="P102" s="60"/>
      <c r="Q102" s="60"/>
      <c r="R102" s="301"/>
    </row>
    <row r="103" spans="1:18" s="7" customFormat="1" ht="14.25" customHeight="1">
      <c r="A103" s="534" t="s">
        <v>217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60"/>
      <c r="P103" s="60"/>
      <c r="Q103" s="60"/>
      <c r="R103" s="301"/>
    </row>
    <row r="104" spans="1:18" s="6" customFormat="1" ht="42.75" customHeight="1">
      <c r="A104" s="457" t="s">
        <v>238</v>
      </c>
      <c r="B104" s="457"/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301"/>
    </row>
    <row r="105" spans="1:18" s="6" customFormat="1" ht="40.5" customHeight="1">
      <c r="A105" s="534" t="s">
        <v>242</v>
      </c>
      <c r="B105" s="534"/>
      <c r="C105" s="534"/>
      <c r="D105" s="534"/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301"/>
    </row>
    <row r="106" spans="1:18" s="6" customFormat="1" ht="16.5" customHeight="1">
      <c r="A106" s="457" t="s">
        <v>231</v>
      </c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301"/>
    </row>
    <row r="107" spans="1:18" s="6" customFormat="1" ht="18.75" customHeight="1">
      <c r="A107" s="457" t="s">
        <v>233</v>
      </c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301"/>
    </row>
    <row r="108" spans="1:18" s="6" customFormat="1" ht="15.75" customHeight="1">
      <c r="A108" s="457" t="s">
        <v>235</v>
      </c>
      <c r="B108" s="457"/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301"/>
    </row>
    <row r="109" spans="1:18" s="6" customFormat="1" ht="24.75" customHeight="1">
      <c r="A109" s="457" t="s">
        <v>234</v>
      </c>
      <c r="B109" s="457"/>
      <c r="C109" s="457"/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301"/>
    </row>
    <row r="110" spans="1:18" s="6" customFormat="1" ht="15.75" customHeight="1">
      <c r="A110" s="457" t="s">
        <v>236</v>
      </c>
      <c r="B110" s="457"/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301"/>
    </row>
    <row r="111" spans="1:17" ht="12.75" customHeight="1">
      <c r="A111" s="457" t="s">
        <v>237</v>
      </c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457"/>
    </row>
    <row r="112" spans="1:18" s="6" customFormat="1" ht="13.5" customHeight="1">
      <c r="A112" s="457"/>
      <c r="B112" s="457"/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57"/>
      <c r="R112" s="301"/>
    </row>
    <row r="113" spans="1:18" s="81" customFormat="1" ht="10.5" customHeight="1">
      <c r="A113" s="261"/>
      <c r="E113" s="114" t="s">
        <v>442</v>
      </c>
      <c r="F113" s="76"/>
      <c r="G113" s="62"/>
      <c r="H113" s="62"/>
      <c r="I113" s="62"/>
      <c r="J113" s="21"/>
      <c r="R113" s="301"/>
    </row>
    <row r="114" spans="1:18" s="81" customFormat="1" ht="10.5" customHeight="1">
      <c r="A114" s="261"/>
      <c r="E114" s="115">
        <v>112884000</v>
      </c>
      <c r="F114" s="262"/>
      <c r="I114" s="456"/>
      <c r="J114" s="456"/>
      <c r="K114" s="449" t="s">
        <v>449</v>
      </c>
      <c r="L114" s="449"/>
      <c r="M114" s="449"/>
      <c r="N114" s="449"/>
      <c r="O114" s="449"/>
      <c r="P114" s="449"/>
      <c r="Q114" s="449"/>
      <c r="R114" s="301"/>
    </row>
    <row r="115" spans="1:18" s="62" customFormat="1" ht="14.25" customHeight="1">
      <c r="A115" s="470" t="s">
        <v>448</v>
      </c>
      <c r="B115" s="470"/>
      <c r="C115" s="470"/>
      <c r="D115" s="470"/>
      <c r="E115" s="470"/>
      <c r="F115" s="260"/>
      <c r="G115" s="59"/>
      <c r="H115" s="59"/>
      <c r="I115" s="66">
        <f aca="true" t="shared" si="23" ref="I115:Q115">I27+I28-I37</f>
        <v>0</v>
      </c>
      <c r="J115" s="66">
        <f t="shared" si="23"/>
        <v>0.09999999403953552</v>
      </c>
      <c r="K115" s="66">
        <f t="shared" si="23"/>
        <v>0</v>
      </c>
      <c r="L115" s="66">
        <f t="shared" si="23"/>
        <v>0</v>
      </c>
      <c r="M115" s="66">
        <f t="shared" si="23"/>
        <v>-1.0000000596046448</v>
      </c>
      <c r="N115" s="66">
        <f t="shared" si="23"/>
        <v>-0.25000011920928955</v>
      </c>
      <c r="O115" s="66">
        <f t="shared" si="23"/>
        <v>0.21874988079071045</v>
      </c>
      <c r="P115" s="66">
        <f t="shared" si="23"/>
        <v>0.44921863079071045</v>
      </c>
      <c r="Q115" s="66">
        <f t="shared" si="23"/>
        <v>0.4604490399360657</v>
      </c>
      <c r="R115" s="257"/>
    </row>
    <row r="116" spans="1:18" s="61" customFormat="1" ht="26.25" customHeight="1">
      <c r="A116" s="471" t="s">
        <v>446</v>
      </c>
      <c r="B116" s="471"/>
      <c r="C116" s="471"/>
      <c r="D116" s="471"/>
      <c r="E116" s="471"/>
      <c r="F116" s="259"/>
      <c r="I116" s="63"/>
      <c r="J116" s="64">
        <f>J26-J69</f>
        <v>47736702</v>
      </c>
      <c r="K116" s="64">
        <f aca="true" t="shared" si="24" ref="K116:Q116">K26-K69</f>
        <v>11823798</v>
      </c>
      <c r="L116" s="64">
        <f t="shared" si="24"/>
        <v>65915686</v>
      </c>
      <c r="M116" s="64">
        <f t="shared" si="24"/>
        <v>62402568</v>
      </c>
      <c r="N116" s="64">
        <f t="shared" si="24"/>
        <v>56275928</v>
      </c>
      <c r="O116" s="64">
        <f t="shared" si="24"/>
        <v>50762296</v>
      </c>
      <c r="P116" s="64">
        <f t="shared" si="24"/>
        <v>53296724</v>
      </c>
      <c r="Q116" s="64">
        <f t="shared" si="24"/>
        <v>51070986</v>
      </c>
      <c r="R116" s="301"/>
    </row>
    <row r="117" spans="1:18" s="62" customFormat="1" ht="14.25" customHeight="1">
      <c r="A117" s="472" t="s">
        <v>259</v>
      </c>
      <c r="B117" s="472"/>
      <c r="C117" s="472"/>
      <c r="D117" s="472"/>
      <c r="E117" s="472"/>
      <c r="F117" s="76"/>
      <c r="J117" s="65">
        <f>J59-J57</f>
        <v>0.08920809488301584</v>
      </c>
      <c r="K117" s="65">
        <f aca="true" t="shared" si="25" ref="K117:Q117">K59-K57</f>
        <v>0.08695099854378913</v>
      </c>
      <c r="L117" s="65">
        <f t="shared" si="25"/>
        <v>0.0601089181979208</v>
      </c>
      <c r="M117" s="65">
        <f t="shared" si="25"/>
        <v>0.08722060860812862</v>
      </c>
      <c r="N117" s="65">
        <f t="shared" si="25"/>
        <v>0.13179565488982148</v>
      </c>
      <c r="O117" s="65">
        <f t="shared" si="25"/>
        <v>0.17695369173513498</v>
      </c>
      <c r="P117" s="65">
        <f t="shared" si="25"/>
        <v>0.1729103611206451</v>
      </c>
      <c r="Q117" s="65">
        <f t="shared" si="25"/>
        <v>0.2135541593337231</v>
      </c>
      <c r="R117" s="257"/>
    </row>
    <row r="118" spans="1:18" s="67" customFormat="1" ht="12" customHeight="1">
      <c r="A118" s="473" t="s">
        <v>445</v>
      </c>
      <c r="B118" s="473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3"/>
      <c r="Q118" s="473"/>
      <c r="R118" s="308"/>
    </row>
    <row r="119" spans="1:18" s="68" customFormat="1" ht="12" customHeight="1">
      <c r="A119" s="448" t="s">
        <v>263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309"/>
    </row>
    <row r="120" spans="1:18" s="68" customFormat="1" ht="12" customHeight="1">
      <c r="A120" s="68" t="s">
        <v>451</v>
      </c>
      <c r="F120" s="258"/>
      <c r="R120" s="309"/>
    </row>
    <row r="121" spans="1:18" s="68" customFormat="1" ht="12" customHeight="1">
      <c r="A121" s="448" t="s">
        <v>456</v>
      </c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309"/>
    </row>
    <row r="122" spans="1:18" s="68" customFormat="1" ht="12" customHeight="1">
      <c r="A122" s="492" t="s">
        <v>452</v>
      </c>
      <c r="B122" s="492"/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309"/>
    </row>
    <row r="123" spans="1:18" s="68" customFormat="1" ht="12" customHeight="1">
      <c r="A123" s="492" t="s">
        <v>444</v>
      </c>
      <c r="B123" s="492"/>
      <c r="C123" s="492"/>
      <c r="D123" s="492"/>
      <c r="E123" s="492"/>
      <c r="F123" s="492"/>
      <c r="G123" s="492"/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309"/>
    </row>
    <row r="124" spans="1:18" s="68" customFormat="1" ht="12" customHeight="1">
      <c r="A124" s="448" t="s">
        <v>443</v>
      </c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309"/>
    </row>
    <row r="125" spans="1:18" s="68" customFormat="1" ht="12" customHeight="1">
      <c r="A125" s="448" t="s">
        <v>447</v>
      </c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309"/>
    </row>
    <row r="126" spans="1:18" s="68" customFormat="1" ht="12" customHeight="1">
      <c r="A126" s="68" t="s">
        <v>453</v>
      </c>
      <c r="F126" s="258"/>
      <c r="R126" s="309"/>
    </row>
    <row r="127" spans="1:18" s="68" customFormat="1" ht="11.25" customHeight="1">
      <c r="A127" s="448" t="s">
        <v>454</v>
      </c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309"/>
    </row>
    <row r="128" spans="1:18" s="68" customFormat="1" ht="12.75">
      <c r="A128" s="448" t="s">
        <v>260</v>
      </c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309"/>
    </row>
    <row r="129" spans="1:18" s="62" customFormat="1" ht="12.75">
      <c r="A129" s="491" t="s">
        <v>455</v>
      </c>
      <c r="B129" s="491"/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91"/>
      <c r="R129" s="257"/>
    </row>
    <row r="130" spans="1:18" s="76" customFormat="1" ht="12.75">
      <c r="A130" s="490" t="s">
        <v>458</v>
      </c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490"/>
      <c r="R130" s="257"/>
    </row>
  </sheetData>
  <sheetProtection password="CF53" sheet="1" formatCells="0" formatColumns="0" formatRows="0" insertColumns="0" insertRows="0" insertHyperlinks="0" deleteColumns="0" deleteRows="0" sort="0" autoFilter="0" pivotTables="0"/>
  <mergeCells count="134">
    <mergeCell ref="A103:N103"/>
    <mergeCell ref="D100:E100"/>
    <mergeCell ref="C96:E96"/>
    <mergeCell ref="C97:E97"/>
    <mergeCell ref="C101:E101"/>
    <mergeCell ref="D99:E99"/>
    <mergeCell ref="D98:E98"/>
    <mergeCell ref="A112:Q112"/>
    <mergeCell ref="A109:Q109"/>
    <mergeCell ref="A110:Q110"/>
    <mergeCell ref="A105:Q105"/>
    <mergeCell ref="A106:Q106"/>
    <mergeCell ref="A111:Q111"/>
    <mergeCell ref="A108:Q108"/>
    <mergeCell ref="A107:Q107"/>
    <mergeCell ref="B94:E94"/>
    <mergeCell ref="R8:R9"/>
    <mergeCell ref="J73:Q73"/>
    <mergeCell ref="J86:Q86"/>
    <mergeCell ref="J94:Q94"/>
    <mergeCell ref="J20:Q20"/>
    <mergeCell ref="J62:Q62"/>
    <mergeCell ref="J64:Q64"/>
    <mergeCell ref="J51:Q51"/>
    <mergeCell ref="J48:Q48"/>
    <mergeCell ref="C66:E66"/>
    <mergeCell ref="B62:E62"/>
    <mergeCell ref="C65:E65"/>
    <mergeCell ref="C95:E95"/>
    <mergeCell ref="C89:E89"/>
    <mergeCell ref="C88:E88"/>
    <mergeCell ref="C91:E91"/>
    <mergeCell ref="C90:E90"/>
    <mergeCell ref="B86:E86"/>
    <mergeCell ref="C93:E93"/>
    <mergeCell ref="C82:E82"/>
    <mergeCell ref="C31:E31"/>
    <mergeCell ref="B37:E37"/>
    <mergeCell ref="C55:E55"/>
    <mergeCell ref="C74:E74"/>
    <mergeCell ref="C67:E67"/>
    <mergeCell ref="D68:E68"/>
    <mergeCell ref="D61:E61"/>
    <mergeCell ref="D59:E59"/>
    <mergeCell ref="C56:E56"/>
    <mergeCell ref="D34:E34"/>
    <mergeCell ref="B51:E51"/>
    <mergeCell ref="C60:E60"/>
    <mergeCell ref="B64:E64"/>
    <mergeCell ref="C63:E63"/>
    <mergeCell ref="D81:E81"/>
    <mergeCell ref="C71:E71"/>
    <mergeCell ref="B73:E73"/>
    <mergeCell ref="D75:E75"/>
    <mergeCell ref="C77:E77"/>
    <mergeCell ref="D69:E69"/>
    <mergeCell ref="C57:E57"/>
    <mergeCell ref="D10:E10"/>
    <mergeCell ref="C50:E50"/>
    <mergeCell ref="C54:E54"/>
    <mergeCell ref="B43:E43"/>
    <mergeCell ref="C38:E38"/>
    <mergeCell ref="B46:E46"/>
    <mergeCell ref="D12:E12"/>
    <mergeCell ref="D24:E24"/>
    <mergeCell ref="J7:Q7"/>
    <mergeCell ref="D30:E30"/>
    <mergeCell ref="B28:E28"/>
    <mergeCell ref="D9:E9"/>
    <mergeCell ref="D23:E23"/>
    <mergeCell ref="A20:E20"/>
    <mergeCell ref="B27:E27"/>
    <mergeCell ref="C29:E29"/>
    <mergeCell ref="J15:Q15"/>
    <mergeCell ref="A127:Q127"/>
    <mergeCell ref="D13:E13"/>
    <mergeCell ref="D21:E21"/>
    <mergeCell ref="B3:E3"/>
    <mergeCell ref="A15:E15"/>
    <mergeCell ref="B18:E18"/>
    <mergeCell ref="C6:E6"/>
    <mergeCell ref="A7:E7"/>
    <mergeCell ref="B4:E4"/>
    <mergeCell ref="D8:E8"/>
    <mergeCell ref="A1:E1"/>
    <mergeCell ref="D17:E17"/>
    <mergeCell ref="D16:E16"/>
    <mergeCell ref="A130:Q130"/>
    <mergeCell ref="A129:Q129"/>
    <mergeCell ref="A121:Q121"/>
    <mergeCell ref="A122:Q122"/>
    <mergeCell ref="A123:Q123"/>
    <mergeCell ref="A124:Q124"/>
    <mergeCell ref="A128:Q128"/>
    <mergeCell ref="L1:M1"/>
    <mergeCell ref="A102:N102"/>
    <mergeCell ref="B45:E45"/>
    <mergeCell ref="A2:Q2"/>
    <mergeCell ref="C14:E14"/>
    <mergeCell ref="C72:E72"/>
    <mergeCell ref="C52:E52"/>
    <mergeCell ref="C70:E70"/>
    <mergeCell ref="D36:E36"/>
    <mergeCell ref="D78:E78"/>
    <mergeCell ref="D39:E39"/>
    <mergeCell ref="C44:E44"/>
    <mergeCell ref="B42:E42"/>
    <mergeCell ref="A125:Q125"/>
    <mergeCell ref="A115:E115"/>
    <mergeCell ref="A116:E116"/>
    <mergeCell ref="A117:E117"/>
    <mergeCell ref="A118:Q118"/>
    <mergeCell ref="B47:E47"/>
    <mergeCell ref="B48:E48"/>
    <mergeCell ref="A104:Q104"/>
    <mergeCell ref="C58:E58"/>
    <mergeCell ref="C85:E85"/>
    <mergeCell ref="C49:E49"/>
    <mergeCell ref="C83:E83"/>
    <mergeCell ref="C53:E53"/>
    <mergeCell ref="C92:E92"/>
    <mergeCell ref="C87:E87"/>
    <mergeCell ref="D84:E84"/>
    <mergeCell ref="C80:E80"/>
    <mergeCell ref="P1:Q1"/>
    <mergeCell ref="A119:Q119"/>
    <mergeCell ref="K114:Q114"/>
    <mergeCell ref="C41:E41"/>
    <mergeCell ref="C19:E19"/>
    <mergeCell ref="D32:E32"/>
    <mergeCell ref="I114:J114"/>
    <mergeCell ref="C26:E26"/>
    <mergeCell ref="C33:E33"/>
    <mergeCell ref="C35:E35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R255"/>
  <sheetViews>
    <sheetView tabSelected="1" view="pageBreakPreview" zoomScaleSheetLayoutView="100" zoomScalePageLayoutView="0" workbookViewId="0" topLeftCell="D1">
      <pane ySplit="3" topLeftCell="A4" activePane="bottomLeft" state="frozen"/>
      <selection pane="topLeft" activeCell="D134" sqref="D134"/>
      <selection pane="bottomLeft" activeCell="T2" sqref="T2"/>
    </sheetView>
  </sheetViews>
  <sheetFormatPr defaultColWidth="9.140625" defaultRowHeight="12.75"/>
  <cols>
    <col min="1" max="1" width="6.7109375" style="99" customWidth="1"/>
    <col min="2" max="2" width="39.8515625" style="90" customWidth="1"/>
    <col min="3" max="3" width="12.421875" style="85" customWidth="1"/>
    <col min="4" max="4" width="6.7109375" style="85" customWidth="1"/>
    <col min="5" max="5" width="7.00390625" style="85" customWidth="1"/>
    <col min="6" max="6" width="11.421875" style="85" customWidth="1"/>
    <col min="7" max="7" width="10.7109375" style="85" hidden="1" customWidth="1"/>
    <col min="8" max="8" width="9.8515625" style="85" hidden="1" customWidth="1"/>
    <col min="9" max="9" width="10.00390625" style="85" customWidth="1"/>
    <col min="10" max="11" width="10.421875" style="85" customWidth="1"/>
    <col min="12" max="13" width="10.00390625" style="85" customWidth="1"/>
    <col min="14" max="14" width="10.140625" style="85" customWidth="1"/>
    <col min="15" max="15" width="8.8515625" style="85" customWidth="1"/>
    <col min="16" max="16" width="9.140625" style="85" customWidth="1"/>
    <col min="17" max="17" width="12.00390625" style="86" customWidth="1"/>
    <col min="18" max="18" width="13.140625" style="85" hidden="1" customWidth="1"/>
    <col min="19" max="16384" width="9.140625" style="85" customWidth="1"/>
  </cols>
  <sheetData>
    <row r="1" spans="1:17" s="1" customFormat="1" ht="67.5" customHeight="1">
      <c r="A1" s="536" t="s">
        <v>250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5" t="s">
        <v>286</v>
      </c>
      <c r="Q1" s="535"/>
    </row>
    <row r="2" spans="1:17" s="2" customFormat="1" ht="42" customHeight="1">
      <c r="A2" s="546" t="s">
        <v>400</v>
      </c>
      <c r="B2" s="431" t="s">
        <v>399</v>
      </c>
      <c r="C2" s="547" t="s">
        <v>464</v>
      </c>
      <c r="D2" s="431" t="s">
        <v>465</v>
      </c>
      <c r="E2" s="431"/>
      <c r="F2" s="431" t="s">
        <v>439</v>
      </c>
      <c r="G2" s="16"/>
      <c r="H2" s="431" t="s">
        <v>466</v>
      </c>
      <c r="I2" s="431"/>
      <c r="J2" s="431"/>
      <c r="K2" s="431"/>
      <c r="L2" s="431"/>
      <c r="M2" s="431"/>
      <c r="N2" s="431"/>
      <c r="O2" s="431"/>
      <c r="P2" s="431"/>
      <c r="Q2" s="543" t="s">
        <v>467</v>
      </c>
    </row>
    <row r="3" spans="1:17" s="2" customFormat="1" ht="23.25" customHeight="1">
      <c r="A3" s="546"/>
      <c r="B3" s="431"/>
      <c r="C3" s="547"/>
      <c r="D3" s="3" t="s">
        <v>418</v>
      </c>
      <c r="E3" s="3" t="s">
        <v>419</v>
      </c>
      <c r="F3" s="431"/>
      <c r="G3" s="3"/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543"/>
    </row>
    <row r="4" spans="1:17" s="2" customFormat="1" ht="12" customHeight="1">
      <c r="A4" s="100">
        <v>1</v>
      </c>
      <c r="B4" s="8">
        <v>2</v>
      </c>
      <c r="C4" s="8">
        <v>3</v>
      </c>
      <c r="D4" s="3">
        <v>4</v>
      </c>
      <c r="E4" s="3">
        <v>5</v>
      </c>
      <c r="F4" s="8">
        <v>6</v>
      </c>
      <c r="G4" s="3"/>
      <c r="H4" s="3">
        <v>7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9">
        <v>15</v>
      </c>
    </row>
    <row r="5" spans="1:18" s="11" customFormat="1" ht="23.25" customHeight="1">
      <c r="A5" s="101" t="s">
        <v>402</v>
      </c>
      <c r="B5" s="544" t="s">
        <v>484</v>
      </c>
      <c r="C5" s="545"/>
      <c r="D5" s="545"/>
      <c r="E5" s="545"/>
      <c r="F5" s="91">
        <f>SUM(F6:F7)</f>
        <v>225962067</v>
      </c>
      <c r="G5" s="91"/>
      <c r="H5" s="91" t="e">
        <f aca="true" t="shared" si="0" ref="H5:P5">SUM(H6:H7)</f>
        <v>#REF!</v>
      </c>
      <c r="I5" s="91">
        <f t="shared" si="0"/>
        <v>35301436</v>
      </c>
      <c r="J5" s="91">
        <f t="shared" si="0"/>
        <v>53616792</v>
      </c>
      <c r="K5" s="91">
        <f t="shared" si="0"/>
        <v>24939582</v>
      </c>
      <c r="L5" s="91">
        <f t="shared" si="0"/>
        <v>18075517</v>
      </c>
      <c r="M5" s="91">
        <f t="shared" si="0"/>
        <v>14990345</v>
      </c>
      <c r="N5" s="91">
        <f t="shared" si="0"/>
        <v>11869870</v>
      </c>
      <c r="O5" s="91">
        <f t="shared" si="0"/>
        <v>5570396</v>
      </c>
      <c r="P5" s="91">
        <f t="shared" si="0"/>
        <v>775922</v>
      </c>
      <c r="Q5" s="91">
        <f>SUM(Q6,Q7)</f>
        <v>165139860</v>
      </c>
      <c r="R5" s="10">
        <f aca="true" t="shared" si="1" ref="R5:R40">SUM(I5:P5)</f>
        <v>165139860</v>
      </c>
    </row>
    <row r="6" spans="1:18" s="11" customFormat="1" ht="12">
      <c r="A6" s="101" t="s">
        <v>462</v>
      </c>
      <c r="B6" s="542" t="s">
        <v>416</v>
      </c>
      <c r="C6" s="542"/>
      <c r="D6" s="542"/>
      <c r="E6" s="542"/>
      <c r="F6" s="91">
        <f aca="true" t="shared" si="2" ref="F6:Q6">SUM(F9,F22,F27)</f>
        <v>165534786</v>
      </c>
      <c r="G6" s="91">
        <f t="shared" si="2"/>
        <v>0</v>
      </c>
      <c r="H6" s="91" t="e">
        <f t="shared" si="2"/>
        <v>#REF!</v>
      </c>
      <c r="I6" s="91">
        <f t="shared" si="2"/>
        <v>28124436</v>
      </c>
      <c r="J6" s="91">
        <f t="shared" si="2"/>
        <v>29878511</v>
      </c>
      <c r="K6" s="91">
        <f t="shared" si="2"/>
        <v>19819582</v>
      </c>
      <c r="L6" s="91">
        <f t="shared" si="2"/>
        <v>13175517</v>
      </c>
      <c r="M6" s="91">
        <f t="shared" si="2"/>
        <v>10190345</v>
      </c>
      <c r="N6" s="91">
        <f t="shared" si="2"/>
        <v>7069870</v>
      </c>
      <c r="O6" s="91">
        <f t="shared" si="2"/>
        <v>5570396</v>
      </c>
      <c r="P6" s="91">
        <f t="shared" si="2"/>
        <v>775922</v>
      </c>
      <c r="Q6" s="91">
        <f t="shared" si="2"/>
        <v>114604579</v>
      </c>
      <c r="R6" s="10">
        <f t="shared" si="1"/>
        <v>114604579</v>
      </c>
    </row>
    <row r="7" spans="1:18" s="11" customFormat="1" ht="12">
      <c r="A7" s="101" t="s">
        <v>463</v>
      </c>
      <c r="B7" s="542" t="s">
        <v>417</v>
      </c>
      <c r="C7" s="542"/>
      <c r="D7" s="542"/>
      <c r="E7" s="542"/>
      <c r="F7" s="91">
        <f aca="true" t="shared" si="3" ref="F7:Q7">SUM(F12,F24,F106)</f>
        <v>60427281</v>
      </c>
      <c r="G7" s="91">
        <f t="shared" si="3"/>
        <v>0</v>
      </c>
      <c r="H7" s="91" t="e">
        <f t="shared" si="3"/>
        <v>#REF!</v>
      </c>
      <c r="I7" s="91">
        <f t="shared" si="3"/>
        <v>7177000</v>
      </c>
      <c r="J7" s="91">
        <f t="shared" si="3"/>
        <v>23738281</v>
      </c>
      <c r="K7" s="91">
        <f t="shared" si="3"/>
        <v>5120000</v>
      </c>
      <c r="L7" s="91">
        <f t="shared" si="3"/>
        <v>4900000</v>
      </c>
      <c r="M7" s="91">
        <f t="shared" si="3"/>
        <v>4800000</v>
      </c>
      <c r="N7" s="91">
        <f t="shared" si="3"/>
        <v>4800000</v>
      </c>
      <c r="O7" s="91">
        <f t="shared" si="3"/>
        <v>0</v>
      </c>
      <c r="P7" s="91">
        <f t="shared" si="3"/>
        <v>0</v>
      </c>
      <c r="Q7" s="91">
        <f t="shared" si="3"/>
        <v>50535281</v>
      </c>
      <c r="R7" s="10">
        <f t="shared" si="1"/>
        <v>50535281</v>
      </c>
    </row>
    <row r="8" spans="1:18" s="13" customFormat="1" ht="62.25" customHeight="1">
      <c r="A8" s="102" t="s">
        <v>468</v>
      </c>
      <c r="B8" s="541" t="s">
        <v>485</v>
      </c>
      <c r="C8" s="541"/>
      <c r="D8" s="541"/>
      <c r="E8" s="541"/>
      <c r="F8" s="12">
        <f aca="true" t="shared" si="4" ref="F8:Q8">SUM(F9,F12)</f>
        <v>31277293</v>
      </c>
      <c r="G8" s="12">
        <f t="shared" si="4"/>
        <v>0</v>
      </c>
      <c r="H8" s="12" t="e">
        <f t="shared" si="4"/>
        <v>#REF!</v>
      </c>
      <c r="I8" s="12">
        <f t="shared" si="4"/>
        <v>3980250</v>
      </c>
      <c r="J8" s="12">
        <f t="shared" si="4"/>
        <v>18690531</v>
      </c>
      <c r="K8" s="12">
        <f t="shared" si="4"/>
        <v>500000</v>
      </c>
      <c r="L8" s="12">
        <f t="shared" si="4"/>
        <v>0</v>
      </c>
      <c r="M8" s="12">
        <f t="shared" si="4"/>
        <v>0</v>
      </c>
      <c r="N8" s="12">
        <f t="shared" si="4"/>
        <v>0</v>
      </c>
      <c r="O8" s="12">
        <f t="shared" si="4"/>
        <v>0</v>
      </c>
      <c r="P8" s="12">
        <f t="shared" si="4"/>
        <v>0</v>
      </c>
      <c r="Q8" s="12">
        <f t="shared" si="4"/>
        <v>23170781</v>
      </c>
      <c r="R8" s="10">
        <f t="shared" si="1"/>
        <v>23170781</v>
      </c>
    </row>
    <row r="9" spans="1:18" s="111" customFormat="1" ht="12">
      <c r="A9" s="108" t="s">
        <v>469</v>
      </c>
      <c r="B9" s="539" t="s">
        <v>416</v>
      </c>
      <c r="C9" s="539"/>
      <c r="D9" s="539"/>
      <c r="E9" s="539"/>
      <c r="F9" s="109">
        <f>SUM(F10:F11)</f>
        <v>2017012</v>
      </c>
      <c r="G9" s="109">
        <f>SUM(G11)</f>
        <v>0</v>
      </c>
      <c r="H9" s="109">
        <f>SUM(H11)</f>
        <v>0</v>
      </c>
      <c r="I9" s="109">
        <f aca="true" t="shared" si="5" ref="I9:Q9">SUM(I10:I11)</f>
        <v>399250</v>
      </c>
      <c r="J9" s="109">
        <f t="shared" si="5"/>
        <v>399250</v>
      </c>
      <c r="K9" s="109">
        <f t="shared" si="5"/>
        <v>0</v>
      </c>
      <c r="L9" s="109">
        <f t="shared" si="5"/>
        <v>0</v>
      </c>
      <c r="M9" s="109">
        <f t="shared" si="5"/>
        <v>0</v>
      </c>
      <c r="N9" s="109">
        <f t="shared" si="5"/>
        <v>0</v>
      </c>
      <c r="O9" s="109">
        <f t="shared" si="5"/>
        <v>0</v>
      </c>
      <c r="P9" s="109">
        <f t="shared" si="5"/>
        <v>0</v>
      </c>
      <c r="Q9" s="109">
        <f t="shared" si="5"/>
        <v>798500</v>
      </c>
      <c r="R9" s="110">
        <f t="shared" si="1"/>
        <v>798500</v>
      </c>
    </row>
    <row r="10" spans="1:18" s="111" customFormat="1" ht="18.75" customHeight="1">
      <c r="A10" s="103" t="s">
        <v>470</v>
      </c>
      <c r="B10" s="17" t="s">
        <v>471</v>
      </c>
      <c r="C10" s="98" t="s">
        <v>460</v>
      </c>
      <c r="D10" s="97">
        <v>2008</v>
      </c>
      <c r="E10" s="97">
        <v>2014</v>
      </c>
      <c r="F10" s="14">
        <v>1954512</v>
      </c>
      <c r="G10" s="14"/>
      <c r="H10" s="14"/>
      <c r="I10" s="14">
        <v>368000</v>
      </c>
      <c r="J10" s="14">
        <v>368000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0">
        <f>SUM(I10:P10)</f>
        <v>736000</v>
      </c>
      <c r="R10" s="110"/>
    </row>
    <row r="11" spans="1:18" s="4" customFormat="1" ht="17.25" customHeight="1">
      <c r="A11" s="103" t="s">
        <v>276</v>
      </c>
      <c r="B11" s="17" t="s">
        <v>277</v>
      </c>
      <c r="C11" s="98" t="s">
        <v>278</v>
      </c>
      <c r="D11" s="97">
        <v>2013</v>
      </c>
      <c r="E11" s="97">
        <v>2014</v>
      </c>
      <c r="F11" s="14">
        <v>62500</v>
      </c>
      <c r="G11" s="14"/>
      <c r="H11" s="14"/>
      <c r="I11" s="14">
        <v>31250</v>
      </c>
      <c r="J11" s="14">
        <v>31250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20">
        <f>SUM(I11:P11)</f>
        <v>62500</v>
      </c>
      <c r="R11" s="10">
        <f t="shared" si="1"/>
        <v>62500</v>
      </c>
    </row>
    <row r="12" spans="1:18" s="111" customFormat="1" ht="12">
      <c r="A12" s="108" t="s">
        <v>472</v>
      </c>
      <c r="B12" s="539" t="s">
        <v>417</v>
      </c>
      <c r="C12" s="539"/>
      <c r="D12" s="539"/>
      <c r="E12" s="539"/>
      <c r="F12" s="109">
        <f>SUM(F13,F14,F15,F16,F17,F18,F19,F20)</f>
        <v>29260281</v>
      </c>
      <c r="G12" s="109">
        <f>SUM(G13,G14,G15,G16,G20)</f>
        <v>0</v>
      </c>
      <c r="H12" s="109" t="e">
        <f>SUM(H13,H14,H15,H16,H20)</f>
        <v>#REF!</v>
      </c>
      <c r="I12" s="109">
        <f aca="true" t="shared" si="6" ref="I12:Q12">SUM(I13,I14,I15,I16,I17,I18,I19,I20)</f>
        <v>3581000</v>
      </c>
      <c r="J12" s="109">
        <f t="shared" si="6"/>
        <v>18291281</v>
      </c>
      <c r="K12" s="109">
        <f t="shared" si="6"/>
        <v>500000</v>
      </c>
      <c r="L12" s="109">
        <f t="shared" si="6"/>
        <v>0</v>
      </c>
      <c r="M12" s="109">
        <f t="shared" si="6"/>
        <v>0</v>
      </c>
      <c r="N12" s="109">
        <f t="shared" si="6"/>
        <v>0</v>
      </c>
      <c r="O12" s="109">
        <f t="shared" si="6"/>
        <v>0</v>
      </c>
      <c r="P12" s="109">
        <f t="shared" si="6"/>
        <v>0</v>
      </c>
      <c r="Q12" s="109">
        <f t="shared" si="6"/>
        <v>22372281</v>
      </c>
      <c r="R12" s="110">
        <f t="shared" si="1"/>
        <v>22372281</v>
      </c>
    </row>
    <row r="13" spans="1:18" s="4" customFormat="1" ht="39" customHeight="1">
      <c r="A13" s="103" t="s">
        <v>473</v>
      </c>
      <c r="B13" s="17" t="s">
        <v>478</v>
      </c>
      <c r="C13" s="98" t="s">
        <v>424</v>
      </c>
      <c r="D13" s="97">
        <v>2010</v>
      </c>
      <c r="E13" s="97">
        <v>2014</v>
      </c>
      <c r="F13" s="15">
        <v>5083000</v>
      </c>
      <c r="G13" s="15"/>
      <c r="H13" s="15" t="e">
        <f>SUM(#REF!)</f>
        <v>#REF!</v>
      </c>
      <c r="I13" s="15">
        <v>100000</v>
      </c>
      <c r="J13" s="15">
        <v>4746000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20">
        <f aca="true" t="shared" si="7" ref="Q13:Q20">SUM(I13:P13)</f>
        <v>4846000</v>
      </c>
      <c r="R13" s="10">
        <f t="shared" si="1"/>
        <v>4846000</v>
      </c>
    </row>
    <row r="14" spans="1:18" s="4" customFormat="1" ht="38.25" customHeight="1">
      <c r="A14" s="103" t="s">
        <v>474</v>
      </c>
      <c r="B14" s="17" t="s">
        <v>479</v>
      </c>
      <c r="C14" s="98" t="s">
        <v>424</v>
      </c>
      <c r="D14" s="97">
        <v>2010</v>
      </c>
      <c r="E14" s="97">
        <v>2014</v>
      </c>
      <c r="F14" s="15">
        <v>3286000</v>
      </c>
      <c r="G14" s="15"/>
      <c r="H14" s="15"/>
      <c r="I14" s="15">
        <v>380000</v>
      </c>
      <c r="J14" s="15">
        <v>2401000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f t="shared" si="7"/>
        <v>2781000</v>
      </c>
      <c r="R14" s="10">
        <f t="shared" si="1"/>
        <v>2781000</v>
      </c>
    </row>
    <row r="15" spans="1:18" s="5" customFormat="1" ht="30" customHeight="1" hidden="1">
      <c r="A15" s="103"/>
      <c r="B15" s="92" t="s">
        <v>480</v>
      </c>
      <c r="C15" s="96" t="s">
        <v>420</v>
      </c>
      <c r="D15" s="93">
        <v>2007</v>
      </c>
      <c r="E15" s="93">
        <v>2013</v>
      </c>
      <c r="F15" s="20">
        <v>0</v>
      </c>
      <c r="G15" s="20"/>
      <c r="H15" s="20"/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7"/>
        <v>0</v>
      </c>
      <c r="R15" s="10">
        <f t="shared" si="1"/>
        <v>0</v>
      </c>
    </row>
    <row r="16" spans="1:18" s="4" customFormat="1" ht="27" customHeight="1">
      <c r="A16" s="103" t="s">
        <v>475</v>
      </c>
      <c r="B16" s="17" t="s">
        <v>481</v>
      </c>
      <c r="C16" s="98" t="s">
        <v>65</v>
      </c>
      <c r="D16" s="97">
        <v>2012</v>
      </c>
      <c r="E16" s="97">
        <v>2015</v>
      </c>
      <c r="F16" s="14">
        <v>2564000</v>
      </c>
      <c r="G16" s="14"/>
      <c r="H16" s="14"/>
      <c r="I16" s="14">
        <v>0</v>
      </c>
      <c r="J16" s="14">
        <v>1979000</v>
      </c>
      <c r="K16" s="14">
        <v>500000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20">
        <f t="shared" si="7"/>
        <v>2479000</v>
      </c>
      <c r="R16" s="10">
        <f t="shared" si="1"/>
        <v>2479000</v>
      </c>
    </row>
    <row r="17" spans="1:18" s="4" customFormat="1" ht="27" customHeight="1">
      <c r="A17" s="103" t="s">
        <v>476</v>
      </c>
      <c r="B17" s="17" t="s">
        <v>482</v>
      </c>
      <c r="C17" s="98" t="s">
        <v>420</v>
      </c>
      <c r="D17" s="97">
        <v>2010</v>
      </c>
      <c r="E17" s="97">
        <v>2014</v>
      </c>
      <c r="F17" s="14">
        <v>10865000</v>
      </c>
      <c r="G17" s="14"/>
      <c r="H17" s="14"/>
      <c r="I17" s="14">
        <v>2404000</v>
      </c>
      <c r="J17" s="14">
        <v>2400000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20">
        <f t="shared" si="7"/>
        <v>4804000</v>
      </c>
      <c r="R17" s="10"/>
    </row>
    <row r="18" spans="1:18" s="4" customFormat="1" ht="27" customHeight="1">
      <c r="A18" s="103" t="s">
        <v>477</v>
      </c>
      <c r="B18" s="17" t="s">
        <v>272</v>
      </c>
      <c r="C18" s="98" t="s">
        <v>434</v>
      </c>
      <c r="D18" s="97">
        <v>2013</v>
      </c>
      <c r="E18" s="97">
        <v>2014</v>
      </c>
      <c r="F18" s="14">
        <v>250000</v>
      </c>
      <c r="G18" s="14"/>
      <c r="H18" s="14"/>
      <c r="I18" s="14">
        <v>125000</v>
      </c>
      <c r="J18" s="14">
        <v>125000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0">
        <f>SUM(I18:P18)</f>
        <v>250000</v>
      </c>
      <c r="R18" s="10"/>
    </row>
    <row r="19" spans="1:18" s="4" customFormat="1" ht="40.5" customHeight="1">
      <c r="A19" s="103" t="s">
        <v>271</v>
      </c>
      <c r="B19" s="17" t="s">
        <v>280</v>
      </c>
      <c r="C19" s="98" t="s">
        <v>424</v>
      </c>
      <c r="D19" s="97">
        <v>2013</v>
      </c>
      <c r="E19" s="97">
        <v>2014</v>
      </c>
      <c r="F19" s="14">
        <v>5510000</v>
      </c>
      <c r="G19" s="14"/>
      <c r="H19" s="14"/>
      <c r="I19" s="14">
        <v>73000</v>
      </c>
      <c r="J19" s="14">
        <v>5437000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f>SUM(I19:P19)</f>
        <v>5510000</v>
      </c>
      <c r="R19" s="10"/>
    </row>
    <row r="20" spans="1:18" s="4" customFormat="1" ht="41.25" customHeight="1">
      <c r="A20" s="103" t="s">
        <v>279</v>
      </c>
      <c r="B20" s="17" t="s">
        <v>281</v>
      </c>
      <c r="C20" s="98" t="s">
        <v>273</v>
      </c>
      <c r="D20" s="97">
        <v>2013</v>
      </c>
      <c r="E20" s="97">
        <v>2014</v>
      </c>
      <c r="F20" s="14">
        <v>1702281</v>
      </c>
      <c r="G20" s="14"/>
      <c r="H20" s="14"/>
      <c r="I20" s="14">
        <v>499000</v>
      </c>
      <c r="J20" s="14">
        <v>1203281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20">
        <f t="shared" si="7"/>
        <v>1702281</v>
      </c>
      <c r="R20" s="10">
        <f t="shared" si="1"/>
        <v>1702281</v>
      </c>
    </row>
    <row r="21" spans="1:18" s="13" customFormat="1" ht="36" customHeight="1">
      <c r="A21" s="102" t="s">
        <v>483</v>
      </c>
      <c r="B21" s="541" t="s">
        <v>486</v>
      </c>
      <c r="C21" s="541"/>
      <c r="D21" s="541"/>
      <c r="E21" s="541"/>
      <c r="F21" s="12">
        <f>SUM(F22:F24)</f>
        <v>0</v>
      </c>
      <c r="G21" s="12"/>
      <c r="H21" s="12" t="e">
        <f aca="true" t="shared" si="8" ref="H21:P21">SUM(H22:H24)</f>
        <v>#REF!</v>
      </c>
      <c r="I21" s="12">
        <f t="shared" si="8"/>
        <v>0</v>
      </c>
      <c r="J21" s="12">
        <f t="shared" si="8"/>
        <v>0</v>
      </c>
      <c r="K21" s="12">
        <f t="shared" si="8"/>
        <v>0</v>
      </c>
      <c r="L21" s="12">
        <f t="shared" si="8"/>
        <v>0</v>
      </c>
      <c r="M21" s="12">
        <f t="shared" si="8"/>
        <v>0</v>
      </c>
      <c r="N21" s="12">
        <f t="shared" si="8"/>
        <v>0</v>
      </c>
      <c r="O21" s="12">
        <f t="shared" si="8"/>
        <v>0</v>
      </c>
      <c r="P21" s="12">
        <f t="shared" si="8"/>
        <v>0</v>
      </c>
      <c r="Q21" s="12">
        <f>SUM(Q22:Q24)</f>
        <v>0</v>
      </c>
      <c r="R21" s="10">
        <f t="shared" si="1"/>
        <v>0</v>
      </c>
    </row>
    <row r="22" spans="1:18" s="111" customFormat="1" ht="12">
      <c r="A22" s="108" t="s">
        <v>487</v>
      </c>
      <c r="B22" s="539" t="s">
        <v>416</v>
      </c>
      <c r="C22" s="539"/>
      <c r="D22" s="539"/>
      <c r="E22" s="539"/>
      <c r="F22" s="112">
        <v>0</v>
      </c>
      <c r="G22" s="112"/>
      <c r="H22" s="112" t="e">
        <f>SUM(#REF!)</f>
        <v>#REF!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0">
        <f t="shared" si="1"/>
        <v>0</v>
      </c>
    </row>
    <row r="23" spans="1:18" s="95" customFormat="1" ht="12">
      <c r="A23" s="104" t="s">
        <v>488</v>
      </c>
      <c r="B23" s="94" t="s">
        <v>423</v>
      </c>
      <c r="C23" s="94" t="s">
        <v>423</v>
      </c>
      <c r="D23" s="94" t="s">
        <v>423</v>
      </c>
      <c r="E23" s="94" t="s">
        <v>423</v>
      </c>
      <c r="F23" s="113">
        <v>0</v>
      </c>
      <c r="G23" s="113"/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0">
        <f t="shared" si="1"/>
        <v>0</v>
      </c>
    </row>
    <row r="24" spans="1:18" s="111" customFormat="1" ht="12">
      <c r="A24" s="108" t="s">
        <v>489</v>
      </c>
      <c r="B24" s="539" t="s">
        <v>417</v>
      </c>
      <c r="C24" s="539"/>
      <c r="D24" s="539"/>
      <c r="E24" s="539"/>
      <c r="F24" s="112">
        <v>0</v>
      </c>
      <c r="G24" s="112"/>
      <c r="H24" s="112" t="e">
        <f>SUM(#REF!)</f>
        <v>#REF!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0">
        <f t="shared" si="1"/>
        <v>0</v>
      </c>
    </row>
    <row r="25" spans="1:18" s="95" customFormat="1" ht="12">
      <c r="A25" s="104" t="s">
        <v>490</v>
      </c>
      <c r="B25" s="96" t="s">
        <v>423</v>
      </c>
      <c r="C25" s="93" t="s">
        <v>423</v>
      </c>
      <c r="D25" s="93" t="s">
        <v>423</v>
      </c>
      <c r="E25" s="93" t="s">
        <v>423</v>
      </c>
      <c r="F25" s="113">
        <v>0</v>
      </c>
      <c r="G25" s="113" t="s">
        <v>423</v>
      </c>
      <c r="H25" s="113" t="s">
        <v>423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0">
        <f t="shared" si="1"/>
        <v>0</v>
      </c>
    </row>
    <row r="26" spans="1:18" s="13" customFormat="1" ht="36.75" customHeight="1">
      <c r="A26" s="102" t="s">
        <v>491</v>
      </c>
      <c r="B26" s="541" t="s">
        <v>492</v>
      </c>
      <c r="C26" s="541"/>
      <c r="D26" s="541"/>
      <c r="E26" s="541"/>
      <c r="F26" s="12">
        <f>SUM(F27+F106)</f>
        <v>194684774</v>
      </c>
      <c r="G26" s="12"/>
      <c r="H26" s="12">
        <f>SUM(H27:H27)</f>
        <v>13850108</v>
      </c>
      <c r="I26" s="12">
        <f aca="true" t="shared" si="9" ref="I26:Q26">SUM(I27+I106)</f>
        <v>31321186</v>
      </c>
      <c r="J26" s="12">
        <f t="shared" si="9"/>
        <v>34926261</v>
      </c>
      <c r="K26" s="12">
        <f t="shared" si="9"/>
        <v>24439582</v>
      </c>
      <c r="L26" s="12">
        <f t="shared" si="9"/>
        <v>18075517</v>
      </c>
      <c r="M26" s="12">
        <f t="shared" si="9"/>
        <v>14990345</v>
      </c>
      <c r="N26" s="12">
        <f t="shared" si="9"/>
        <v>11869870</v>
      </c>
      <c r="O26" s="12">
        <f t="shared" si="9"/>
        <v>5570396</v>
      </c>
      <c r="P26" s="12">
        <f t="shared" si="9"/>
        <v>775922</v>
      </c>
      <c r="Q26" s="12">
        <f t="shared" si="9"/>
        <v>141969079</v>
      </c>
      <c r="R26" s="10">
        <f t="shared" si="1"/>
        <v>141969079</v>
      </c>
    </row>
    <row r="27" spans="1:18" s="111" customFormat="1" ht="12">
      <c r="A27" s="108" t="s">
        <v>493</v>
      </c>
      <c r="B27" s="539" t="s">
        <v>416</v>
      </c>
      <c r="C27" s="539"/>
      <c r="D27" s="539"/>
      <c r="E27" s="539"/>
      <c r="F27" s="109">
        <f>SUM(F28,F29,F30,F31,F32,F33,F34,F35,F36,F37,F38,F39,F40,F41,F42,F43,F44,F45,F46,F47,F48,F49,F50)+F51+F52+F53+F54+F55+F56+F57+F58+F59+F60+F61+F62+F63+F64+F65+F66+F67+F68+F69+F70+F71+F72+F73+F74+F75+F76+F77+F78+F79+F80+F81+F82+F83+F84+F85+F86+F87+F88+F89+F90+F91+F92+F93+F94+F95+F96+F97+F98+F99+F100+F101+F102+F103+F104+F105</f>
        <v>163517774</v>
      </c>
      <c r="G27" s="109">
        <f>SUM(G28,G29,G30,G31,G32,G33,G34,G35,G36,G37,G38,G39,G40,G41,G42,G43,G44,G45,G46,G47,G48,G49,G50)+G51+G52+G53+G54+G55+G56+G57+G58+G59+G60+G61+G62+G63+G64+G65+G66+G67+G68+G69+G70+G71+G72+G73+G74+G75+G76+G77+G78+G79+G80+G81+G82+G83+G84+G85+G86+G87+G89+G90+G91+G92+G93+G94+G95+G96+G97+G98+G99+G100+G101+G102+G103+G104+G105</f>
        <v>0</v>
      </c>
      <c r="H27" s="109">
        <f>SUM(H28,H29,H30,H31,H32,H33,H34,H35,H36,H37,H38,H39,H40,H41,H42,H43,H44,H45,H46,H47,H48,H49,H50)+H51+H52+H53+H54+H55+H56+H57+H58+H59+H60+H61+H62+H63+H64+H65+H66+H67+H68+H69+H70+H71+H72+H73+H74+H75+H76+H77+H78+H79+H80+H81+H82+H83+H84+H85+H86+H87+H89+H90+H91+H92+H93+H94+H95+H96+H97+H98+H99+H100+H101+H102+H103+H104+H105</f>
        <v>13850108</v>
      </c>
      <c r="I27" s="109">
        <f aca="true" t="shared" si="10" ref="I27:Q27">SUM(I28,I29,I30,I31,I32,I33,I34,I35,I36,I37,I38,I39,I40,I41,I42,I43,I44,I45,I46,I47,I48,I49,I50)+I51+I52+I53+I54+I55+I56+I57+I58+I59+I60+I61+I62+I63+I64+I65+I66+I67+I68+I69+I70+I71+I72+I73+I74+I75+I76+I77+I78+I79+I80+I81+I82+I83+I84+I85+I86+I87+I88+I89+I90+I91+I92+I93+I94+I95+I96+I97+I98+I99+I100+I101+I102+I103+I104+I105</f>
        <v>27725186</v>
      </c>
      <c r="J27" s="109">
        <f t="shared" si="10"/>
        <v>29479261</v>
      </c>
      <c r="K27" s="109">
        <f t="shared" si="10"/>
        <v>19819582</v>
      </c>
      <c r="L27" s="109">
        <f t="shared" si="10"/>
        <v>13175517</v>
      </c>
      <c r="M27" s="109">
        <f t="shared" si="10"/>
        <v>10190345</v>
      </c>
      <c r="N27" s="109">
        <f t="shared" si="10"/>
        <v>7069870</v>
      </c>
      <c r="O27" s="109">
        <f t="shared" si="10"/>
        <v>5570396</v>
      </c>
      <c r="P27" s="109">
        <f t="shared" si="10"/>
        <v>775922</v>
      </c>
      <c r="Q27" s="109">
        <f t="shared" si="10"/>
        <v>113806079</v>
      </c>
      <c r="R27" s="110">
        <f t="shared" si="1"/>
        <v>113806079</v>
      </c>
    </row>
    <row r="28" spans="1:18" s="5" customFormat="1" ht="49.5" customHeight="1">
      <c r="A28" s="104" t="s">
        <v>494</v>
      </c>
      <c r="B28" s="19" t="s">
        <v>541</v>
      </c>
      <c r="C28" s="96" t="s">
        <v>426</v>
      </c>
      <c r="D28" s="93">
        <v>2012</v>
      </c>
      <c r="E28" s="93">
        <v>2015</v>
      </c>
      <c r="F28" s="20">
        <v>140737</v>
      </c>
      <c r="G28" s="20"/>
      <c r="H28" s="20">
        <v>173000</v>
      </c>
      <c r="I28" s="20">
        <v>46912</v>
      </c>
      <c r="J28" s="20">
        <v>46912</v>
      </c>
      <c r="K28" s="20">
        <v>23457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aca="true" t="shared" si="11" ref="Q28:Q59">SUM(I28:P28)</f>
        <v>117281</v>
      </c>
      <c r="R28" s="18">
        <f t="shared" si="1"/>
        <v>117281</v>
      </c>
    </row>
    <row r="29" spans="1:18" s="5" customFormat="1" ht="33.75" customHeight="1">
      <c r="A29" s="104" t="s">
        <v>513</v>
      </c>
      <c r="B29" s="19" t="s">
        <v>542</v>
      </c>
      <c r="C29" s="96" t="s">
        <v>426</v>
      </c>
      <c r="D29" s="93">
        <v>2013</v>
      </c>
      <c r="E29" s="93">
        <v>2014</v>
      </c>
      <c r="F29" s="20">
        <v>90000</v>
      </c>
      <c r="G29" s="20"/>
      <c r="H29" s="20">
        <v>173000</v>
      </c>
      <c r="I29" s="20">
        <v>60000</v>
      </c>
      <c r="J29" s="20">
        <v>30000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11"/>
        <v>90000</v>
      </c>
      <c r="R29" s="18">
        <f t="shared" si="1"/>
        <v>90000</v>
      </c>
    </row>
    <row r="30" spans="1:18" s="5" customFormat="1" ht="29.25" customHeight="1">
      <c r="A30" s="104" t="s">
        <v>514</v>
      </c>
      <c r="B30" s="19" t="s">
        <v>543</v>
      </c>
      <c r="C30" s="96" t="s">
        <v>426</v>
      </c>
      <c r="D30" s="93">
        <v>2013</v>
      </c>
      <c r="E30" s="93">
        <v>2014</v>
      </c>
      <c r="F30" s="20">
        <v>160000</v>
      </c>
      <c r="G30" s="20"/>
      <c r="H30" s="20">
        <v>75000</v>
      </c>
      <c r="I30" s="20">
        <v>80000</v>
      </c>
      <c r="J30" s="20">
        <v>80000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11"/>
        <v>160000</v>
      </c>
      <c r="R30" s="18">
        <f t="shared" si="1"/>
        <v>160000</v>
      </c>
    </row>
    <row r="31" spans="1:18" s="5" customFormat="1" ht="38.25" customHeight="1">
      <c r="A31" s="104" t="s">
        <v>515</v>
      </c>
      <c r="B31" s="92" t="s">
        <v>495</v>
      </c>
      <c r="C31" s="96" t="s">
        <v>420</v>
      </c>
      <c r="D31" s="93">
        <v>2010</v>
      </c>
      <c r="E31" s="93">
        <v>2019</v>
      </c>
      <c r="F31" s="20">
        <v>34700000</v>
      </c>
      <c r="G31" s="20"/>
      <c r="H31" s="20"/>
      <c r="I31" s="20">
        <v>3300000</v>
      </c>
      <c r="J31" s="20">
        <v>3400000</v>
      </c>
      <c r="K31" s="20">
        <v>3500000</v>
      </c>
      <c r="L31" s="20">
        <v>3600000</v>
      </c>
      <c r="M31" s="20">
        <v>3700000</v>
      </c>
      <c r="N31" s="20">
        <v>3800000</v>
      </c>
      <c r="O31" s="20">
        <v>4000000</v>
      </c>
      <c r="P31" s="20">
        <v>0</v>
      </c>
      <c r="Q31" s="20">
        <f t="shared" si="11"/>
        <v>25300000</v>
      </c>
      <c r="R31" s="18">
        <f t="shared" si="1"/>
        <v>25300000</v>
      </c>
    </row>
    <row r="32" spans="1:18" s="5" customFormat="1" ht="24" customHeight="1">
      <c r="A32" s="104" t="s">
        <v>516</v>
      </c>
      <c r="B32" s="19" t="s">
        <v>544</v>
      </c>
      <c r="C32" s="96" t="s">
        <v>438</v>
      </c>
      <c r="D32" s="93">
        <v>2012</v>
      </c>
      <c r="E32" s="93">
        <v>2014</v>
      </c>
      <c r="F32" s="20">
        <v>818350</v>
      </c>
      <c r="G32" s="20"/>
      <c r="H32" s="20">
        <v>136224</v>
      </c>
      <c r="I32" s="20">
        <v>338900</v>
      </c>
      <c r="J32" s="20">
        <v>169450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11"/>
        <v>508350</v>
      </c>
      <c r="R32" s="18">
        <f t="shared" si="1"/>
        <v>508350</v>
      </c>
    </row>
    <row r="33" spans="1:18" s="5" customFormat="1" ht="24" customHeight="1">
      <c r="A33" s="104" t="s">
        <v>517</v>
      </c>
      <c r="B33" s="19" t="s">
        <v>545</v>
      </c>
      <c r="C33" s="96" t="s">
        <v>438</v>
      </c>
      <c r="D33" s="93">
        <v>2012</v>
      </c>
      <c r="E33" s="93">
        <v>2014</v>
      </c>
      <c r="F33" s="20">
        <v>96000</v>
      </c>
      <c r="G33" s="20"/>
      <c r="H33" s="20">
        <v>136224</v>
      </c>
      <c r="I33" s="20">
        <v>36000</v>
      </c>
      <c r="J33" s="20">
        <v>24000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11"/>
        <v>60000</v>
      </c>
      <c r="R33" s="18">
        <f t="shared" si="1"/>
        <v>60000</v>
      </c>
    </row>
    <row r="34" spans="1:18" s="5" customFormat="1" ht="24" customHeight="1">
      <c r="A34" s="104" t="s">
        <v>518</v>
      </c>
      <c r="B34" s="19" t="s">
        <v>546</v>
      </c>
      <c r="C34" s="96" t="s">
        <v>438</v>
      </c>
      <c r="D34" s="93">
        <v>2012</v>
      </c>
      <c r="E34" s="93">
        <v>2014</v>
      </c>
      <c r="F34" s="20">
        <v>35000</v>
      </c>
      <c r="G34" s="20"/>
      <c r="H34" s="20">
        <v>119100</v>
      </c>
      <c r="I34" s="20">
        <v>16500</v>
      </c>
      <c r="J34" s="20">
        <v>2000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11"/>
        <v>18500</v>
      </c>
      <c r="R34" s="18">
        <f t="shared" si="1"/>
        <v>18500</v>
      </c>
    </row>
    <row r="35" spans="1:18" s="5" customFormat="1" ht="24" customHeight="1">
      <c r="A35" s="104" t="s">
        <v>519</v>
      </c>
      <c r="B35" s="19" t="s">
        <v>547</v>
      </c>
      <c r="C35" s="96" t="s">
        <v>438</v>
      </c>
      <c r="D35" s="93">
        <v>2012</v>
      </c>
      <c r="E35" s="93">
        <v>2014</v>
      </c>
      <c r="F35" s="20">
        <v>7100</v>
      </c>
      <c r="G35" s="20"/>
      <c r="H35" s="20">
        <v>119100</v>
      </c>
      <c r="I35" s="20">
        <v>3000</v>
      </c>
      <c r="J35" s="20">
        <v>1100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11"/>
        <v>4100</v>
      </c>
      <c r="R35" s="18">
        <f t="shared" si="1"/>
        <v>4100</v>
      </c>
    </row>
    <row r="36" spans="1:18" s="5" customFormat="1" ht="24" customHeight="1">
      <c r="A36" s="104" t="s">
        <v>520</v>
      </c>
      <c r="B36" s="92" t="s">
        <v>498</v>
      </c>
      <c r="C36" s="96" t="s">
        <v>420</v>
      </c>
      <c r="D36" s="93">
        <v>2008</v>
      </c>
      <c r="E36" s="93">
        <v>2016</v>
      </c>
      <c r="F36" s="20">
        <v>1747790</v>
      </c>
      <c r="G36" s="20"/>
      <c r="H36" s="20"/>
      <c r="I36" s="20">
        <v>260000</v>
      </c>
      <c r="J36" s="20">
        <v>260000</v>
      </c>
      <c r="K36" s="20">
        <v>260000</v>
      </c>
      <c r="L36" s="20">
        <v>260000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11"/>
        <v>1040000</v>
      </c>
      <c r="R36" s="18">
        <f t="shared" si="1"/>
        <v>1040000</v>
      </c>
    </row>
    <row r="37" spans="1:18" s="5" customFormat="1" ht="24" customHeight="1">
      <c r="A37" s="104" t="s">
        <v>521</v>
      </c>
      <c r="B37" s="19" t="s">
        <v>548</v>
      </c>
      <c r="C37" s="96" t="s">
        <v>438</v>
      </c>
      <c r="D37" s="93">
        <v>2012</v>
      </c>
      <c r="E37" s="93">
        <v>2015</v>
      </c>
      <c r="F37" s="20">
        <v>17300</v>
      </c>
      <c r="G37" s="20"/>
      <c r="H37" s="20">
        <v>119100</v>
      </c>
      <c r="I37" s="20">
        <v>5600</v>
      </c>
      <c r="J37" s="20">
        <v>5600</v>
      </c>
      <c r="K37" s="20">
        <v>500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11"/>
        <v>11700</v>
      </c>
      <c r="R37" s="18">
        <f t="shared" si="1"/>
        <v>11700</v>
      </c>
    </row>
    <row r="38" spans="1:18" s="5" customFormat="1" ht="39" customHeight="1">
      <c r="A38" s="104" t="s">
        <v>522</v>
      </c>
      <c r="B38" s="19" t="s">
        <v>549</v>
      </c>
      <c r="C38" s="96" t="s">
        <v>426</v>
      </c>
      <c r="D38" s="93">
        <v>2011</v>
      </c>
      <c r="E38" s="93">
        <v>2014</v>
      </c>
      <c r="F38" s="20">
        <v>2100000</v>
      </c>
      <c r="G38" s="20"/>
      <c r="H38" s="20">
        <v>750000</v>
      </c>
      <c r="I38" s="20">
        <v>1000000</v>
      </c>
      <c r="J38" s="20">
        <v>500000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11"/>
        <v>1500000</v>
      </c>
      <c r="R38" s="18">
        <f t="shared" si="1"/>
        <v>1500000</v>
      </c>
    </row>
    <row r="39" spans="1:18" s="5" customFormat="1" ht="38.25" customHeight="1">
      <c r="A39" s="104" t="s">
        <v>523</v>
      </c>
      <c r="B39" s="92" t="s">
        <v>496</v>
      </c>
      <c r="C39" s="96" t="s">
        <v>420</v>
      </c>
      <c r="D39" s="93">
        <v>2012</v>
      </c>
      <c r="E39" s="93">
        <v>2015</v>
      </c>
      <c r="F39" s="20">
        <v>14243000</v>
      </c>
      <c r="G39" s="20"/>
      <c r="H39" s="20"/>
      <c r="I39" s="20">
        <v>3200000</v>
      </c>
      <c r="J39" s="20">
        <v>3300000</v>
      </c>
      <c r="K39" s="20">
        <v>3400000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11"/>
        <v>9900000</v>
      </c>
      <c r="R39" s="18">
        <f t="shared" si="1"/>
        <v>9900000</v>
      </c>
    </row>
    <row r="40" spans="1:18" s="5" customFormat="1" ht="50.25" customHeight="1">
      <c r="A40" s="104" t="s">
        <v>524</v>
      </c>
      <c r="B40" s="92" t="s">
        <v>497</v>
      </c>
      <c r="C40" s="96" t="s">
        <v>420</v>
      </c>
      <c r="D40" s="93">
        <v>2008</v>
      </c>
      <c r="E40" s="93">
        <v>2016</v>
      </c>
      <c r="F40" s="20">
        <v>4000000</v>
      </c>
      <c r="G40" s="20"/>
      <c r="H40" s="20"/>
      <c r="I40" s="20">
        <v>800000</v>
      </c>
      <c r="J40" s="20">
        <v>800000</v>
      </c>
      <c r="K40" s="20">
        <v>800000</v>
      </c>
      <c r="L40" s="20">
        <v>800000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11"/>
        <v>3200000</v>
      </c>
      <c r="R40" s="18">
        <f t="shared" si="1"/>
        <v>3200000</v>
      </c>
    </row>
    <row r="41" spans="1:18" s="5" customFormat="1" ht="29.25" customHeight="1">
      <c r="A41" s="104" t="s">
        <v>525</v>
      </c>
      <c r="B41" s="19" t="s">
        <v>550</v>
      </c>
      <c r="C41" s="96" t="s">
        <v>434</v>
      </c>
      <c r="D41" s="93">
        <v>2012</v>
      </c>
      <c r="E41" s="93">
        <v>2014</v>
      </c>
      <c r="F41" s="20">
        <v>3763</v>
      </c>
      <c r="G41" s="20"/>
      <c r="H41" s="20">
        <v>1328</v>
      </c>
      <c r="I41" s="20">
        <v>1328</v>
      </c>
      <c r="J41" s="20">
        <v>1107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11"/>
        <v>2435</v>
      </c>
      <c r="R41" s="18">
        <f aca="true" t="shared" si="12" ref="R41:R72">SUM(I41:P41)</f>
        <v>2435</v>
      </c>
    </row>
    <row r="42" spans="1:18" s="5" customFormat="1" ht="26.25" customHeight="1">
      <c r="A42" s="104" t="s">
        <v>526</v>
      </c>
      <c r="B42" s="19" t="s">
        <v>551</v>
      </c>
      <c r="C42" s="96" t="s">
        <v>434</v>
      </c>
      <c r="D42" s="93">
        <v>2012</v>
      </c>
      <c r="E42" s="93">
        <v>2016</v>
      </c>
      <c r="F42" s="20">
        <v>101497</v>
      </c>
      <c r="G42" s="20"/>
      <c r="H42" s="20">
        <v>20098</v>
      </c>
      <c r="I42" s="20">
        <v>20098</v>
      </c>
      <c r="J42" s="20">
        <v>20098</v>
      </c>
      <c r="K42" s="20">
        <v>20098</v>
      </c>
      <c r="L42" s="20">
        <v>20098</v>
      </c>
      <c r="M42" s="20">
        <v>0</v>
      </c>
      <c r="N42" s="20">
        <v>0</v>
      </c>
      <c r="O42" s="20">
        <v>0</v>
      </c>
      <c r="P42" s="20">
        <v>0</v>
      </c>
      <c r="Q42" s="20">
        <f t="shared" si="11"/>
        <v>80392</v>
      </c>
      <c r="R42" s="18">
        <f t="shared" si="12"/>
        <v>80392</v>
      </c>
    </row>
    <row r="43" spans="1:18" s="5" customFormat="1" ht="30" customHeight="1">
      <c r="A43" s="104" t="s">
        <v>527</v>
      </c>
      <c r="B43" s="19" t="s">
        <v>552</v>
      </c>
      <c r="C43" s="96" t="s">
        <v>426</v>
      </c>
      <c r="D43" s="93">
        <v>2013</v>
      </c>
      <c r="E43" s="93">
        <v>2014</v>
      </c>
      <c r="F43" s="20">
        <v>100000</v>
      </c>
      <c r="G43" s="20"/>
      <c r="H43" s="20">
        <v>78000</v>
      </c>
      <c r="I43" s="20">
        <v>50000</v>
      </c>
      <c r="J43" s="20">
        <v>50000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11"/>
        <v>100000</v>
      </c>
      <c r="R43" s="18">
        <f t="shared" si="12"/>
        <v>100000</v>
      </c>
    </row>
    <row r="44" spans="1:18" s="5" customFormat="1" ht="24">
      <c r="A44" s="104" t="s">
        <v>528</v>
      </c>
      <c r="B44" s="19" t="s">
        <v>553</v>
      </c>
      <c r="C44" s="96" t="s">
        <v>427</v>
      </c>
      <c r="D44" s="93">
        <v>2012</v>
      </c>
      <c r="E44" s="93">
        <v>2014</v>
      </c>
      <c r="F44" s="20">
        <v>39000</v>
      </c>
      <c r="G44" s="20"/>
      <c r="H44" s="20">
        <v>13000</v>
      </c>
      <c r="I44" s="20">
        <v>13000</v>
      </c>
      <c r="J44" s="20">
        <v>13000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11"/>
        <v>26000</v>
      </c>
      <c r="R44" s="18">
        <f t="shared" si="12"/>
        <v>26000</v>
      </c>
    </row>
    <row r="45" spans="1:18" s="5" customFormat="1" ht="51" customHeight="1">
      <c r="A45" s="104" t="s">
        <v>529</v>
      </c>
      <c r="B45" s="19" t="s">
        <v>554</v>
      </c>
      <c r="C45" s="96" t="s">
        <v>427</v>
      </c>
      <c r="D45" s="93">
        <v>2012</v>
      </c>
      <c r="E45" s="93">
        <v>2014</v>
      </c>
      <c r="F45" s="20">
        <v>35000</v>
      </c>
      <c r="G45" s="20"/>
      <c r="H45" s="20">
        <v>10000</v>
      </c>
      <c r="I45" s="20">
        <v>15000</v>
      </c>
      <c r="J45" s="20">
        <v>10000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11"/>
        <v>25000</v>
      </c>
      <c r="R45" s="18">
        <f t="shared" si="12"/>
        <v>25000</v>
      </c>
    </row>
    <row r="46" spans="1:18" s="5" customFormat="1" ht="51.75" customHeight="1">
      <c r="A46" s="104" t="s">
        <v>6</v>
      </c>
      <c r="B46" s="19" t="s">
        <v>555</v>
      </c>
      <c r="C46" s="96" t="s">
        <v>427</v>
      </c>
      <c r="D46" s="93">
        <v>2012</v>
      </c>
      <c r="E46" s="93">
        <v>2014</v>
      </c>
      <c r="F46" s="20">
        <v>40000</v>
      </c>
      <c r="G46" s="20"/>
      <c r="H46" s="20">
        <v>10000</v>
      </c>
      <c r="I46" s="20">
        <v>20000</v>
      </c>
      <c r="J46" s="20">
        <v>10000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11"/>
        <v>30000</v>
      </c>
      <c r="R46" s="18">
        <f t="shared" si="12"/>
        <v>30000</v>
      </c>
    </row>
    <row r="47" spans="1:18" s="5" customFormat="1" ht="51" customHeight="1">
      <c r="A47" s="104" t="s">
        <v>7</v>
      </c>
      <c r="B47" s="19" t="s">
        <v>556</v>
      </c>
      <c r="C47" s="96" t="s">
        <v>427</v>
      </c>
      <c r="D47" s="93">
        <v>2012</v>
      </c>
      <c r="E47" s="93">
        <v>2014</v>
      </c>
      <c r="F47" s="20">
        <v>50000</v>
      </c>
      <c r="G47" s="20"/>
      <c r="H47" s="20">
        <v>7400</v>
      </c>
      <c r="I47" s="20">
        <v>20000</v>
      </c>
      <c r="J47" s="20">
        <v>22600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11"/>
        <v>42600</v>
      </c>
      <c r="R47" s="18">
        <f t="shared" si="12"/>
        <v>42600</v>
      </c>
    </row>
    <row r="48" spans="1:18" s="5" customFormat="1" ht="54" customHeight="1">
      <c r="A48" s="104" t="s">
        <v>8</v>
      </c>
      <c r="B48" s="19" t="s">
        <v>557</v>
      </c>
      <c r="C48" s="96" t="s">
        <v>427</v>
      </c>
      <c r="D48" s="93">
        <v>2013</v>
      </c>
      <c r="E48" s="93">
        <v>2015</v>
      </c>
      <c r="F48" s="20">
        <v>33210</v>
      </c>
      <c r="G48" s="20"/>
      <c r="H48" s="20">
        <v>5000</v>
      </c>
      <c r="I48" s="20">
        <v>18266</v>
      </c>
      <c r="J48" s="20">
        <v>11624</v>
      </c>
      <c r="K48" s="20">
        <v>3320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11"/>
        <v>33210</v>
      </c>
      <c r="R48" s="18">
        <f t="shared" si="12"/>
        <v>33210</v>
      </c>
    </row>
    <row r="49" spans="1:18" s="5" customFormat="1" ht="49.5" customHeight="1">
      <c r="A49" s="104" t="s">
        <v>9</v>
      </c>
      <c r="B49" s="19" t="s">
        <v>558</v>
      </c>
      <c r="C49" s="96" t="s">
        <v>427</v>
      </c>
      <c r="D49" s="93">
        <v>2012</v>
      </c>
      <c r="E49" s="93">
        <v>2014</v>
      </c>
      <c r="F49" s="20">
        <v>50000</v>
      </c>
      <c r="G49" s="20"/>
      <c r="H49" s="20">
        <v>10000</v>
      </c>
      <c r="I49" s="20">
        <v>25000</v>
      </c>
      <c r="J49" s="20">
        <v>15000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11"/>
        <v>40000</v>
      </c>
      <c r="R49" s="18">
        <f t="shared" si="12"/>
        <v>40000</v>
      </c>
    </row>
    <row r="50" spans="1:18" s="5" customFormat="1" ht="51.75" customHeight="1">
      <c r="A50" s="104" t="s">
        <v>10</v>
      </c>
      <c r="B50" s="19" t="s">
        <v>559</v>
      </c>
      <c r="C50" s="96" t="s">
        <v>427</v>
      </c>
      <c r="D50" s="93">
        <v>2012</v>
      </c>
      <c r="E50" s="93">
        <v>2014</v>
      </c>
      <c r="F50" s="20">
        <v>50000</v>
      </c>
      <c r="G50" s="20"/>
      <c r="H50" s="20">
        <v>15000</v>
      </c>
      <c r="I50" s="20">
        <v>25000</v>
      </c>
      <c r="J50" s="20">
        <v>10000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11"/>
        <v>35000</v>
      </c>
      <c r="R50" s="18">
        <f t="shared" si="12"/>
        <v>35000</v>
      </c>
    </row>
    <row r="51" spans="1:18" s="5" customFormat="1" ht="39" customHeight="1">
      <c r="A51" s="104" t="s">
        <v>11</v>
      </c>
      <c r="B51" s="19" t="s">
        <v>560</v>
      </c>
      <c r="C51" s="96" t="s">
        <v>427</v>
      </c>
      <c r="D51" s="93">
        <v>2013</v>
      </c>
      <c r="E51" s="93">
        <v>2014</v>
      </c>
      <c r="F51" s="20">
        <v>30000</v>
      </c>
      <c r="G51" s="20"/>
      <c r="H51" s="20">
        <v>10000</v>
      </c>
      <c r="I51" s="20">
        <v>20000</v>
      </c>
      <c r="J51" s="20">
        <v>10000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11"/>
        <v>30000</v>
      </c>
      <c r="R51" s="18">
        <f t="shared" si="12"/>
        <v>30000</v>
      </c>
    </row>
    <row r="52" spans="1:18" s="5" customFormat="1" ht="28.5" customHeight="1">
      <c r="A52" s="104" t="s">
        <v>12</v>
      </c>
      <c r="B52" s="19" t="s">
        <v>561</v>
      </c>
      <c r="C52" s="96" t="s">
        <v>427</v>
      </c>
      <c r="D52" s="93">
        <v>2013</v>
      </c>
      <c r="E52" s="93">
        <v>2014</v>
      </c>
      <c r="F52" s="20">
        <v>50000</v>
      </c>
      <c r="G52" s="20"/>
      <c r="H52" s="20">
        <v>0</v>
      </c>
      <c r="I52" s="20">
        <v>20000</v>
      </c>
      <c r="J52" s="20">
        <v>30000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11"/>
        <v>50000</v>
      </c>
      <c r="R52" s="18">
        <f t="shared" si="12"/>
        <v>50000</v>
      </c>
    </row>
    <row r="53" spans="1:18" s="5" customFormat="1" ht="25.5" customHeight="1">
      <c r="A53" s="104" t="s">
        <v>13</v>
      </c>
      <c r="B53" s="19" t="s">
        <v>562</v>
      </c>
      <c r="C53" s="96" t="s">
        <v>426</v>
      </c>
      <c r="D53" s="93">
        <v>2010</v>
      </c>
      <c r="E53" s="93">
        <v>2016</v>
      </c>
      <c r="F53" s="20">
        <v>2135600</v>
      </c>
      <c r="G53" s="20"/>
      <c r="H53" s="20">
        <v>292800</v>
      </c>
      <c r="I53" s="20">
        <v>350000</v>
      </c>
      <c r="J53" s="20">
        <v>400000</v>
      </c>
      <c r="K53" s="20">
        <v>400000</v>
      </c>
      <c r="L53" s="20">
        <v>400000</v>
      </c>
      <c r="M53" s="20">
        <v>0</v>
      </c>
      <c r="N53" s="20">
        <v>0</v>
      </c>
      <c r="O53" s="20">
        <v>0</v>
      </c>
      <c r="P53" s="20">
        <v>0</v>
      </c>
      <c r="Q53" s="20">
        <f t="shared" si="11"/>
        <v>1550000</v>
      </c>
      <c r="R53" s="18">
        <f t="shared" si="12"/>
        <v>1550000</v>
      </c>
    </row>
    <row r="54" spans="1:18" s="5" customFormat="1" ht="24">
      <c r="A54" s="104" t="s">
        <v>14</v>
      </c>
      <c r="B54" s="19" t="s">
        <v>563</v>
      </c>
      <c r="C54" s="96" t="s">
        <v>428</v>
      </c>
      <c r="D54" s="93">
        <v>2012</v>
      </c>
      <c r="E54" s="93">
        <v>2015</v>
      </c>
      <c r="F54" s="20">
        <v>819000</v>
      </c>
      <c r="G54" s="20"/>
      <c r="H54" s="20">
        <v>240000</v>
      </c>
      <c r="I54" s="20">
        <v>250000</v>
      </c>
      <c r="J54" s="20">
        <v>260000</v>
      </c>
      <c r="K54" s="20">
        <v>270000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f t="shared" si="11"/>
        <v>780000</v>
      </c>
      <c r="R54" s="18">
        <f t="shared" si="12"/>
        <v>780000</v>
      </c>
    </row>
    <row r="55" spans="1:18" s="5" customFormat="1" ht="27.75" customHeight="1">
      <c r="A55" s="104" t="s">
        <v>15</v>
      </c>
      <c r="B55" s="19" t="s">
        <v>564</v>
      </c>
      <c r="C55" s="96" t="s">
        <v>428</v>
      </c>
      <c r="D55" s="93">
        <v>2012</v>
      </c>
      <c r="E55" s="93">
        <v>2015</v>
      </c>
      <c r="F55" s="20">
        <v>335000</v>
      </c>
      <c r="G55" s="20"/>
      <c r="H55" s="20">
        <v>100000</v>
      </c>
      <c r="I55" s="20">
        <v>100000</v>
      </c>
      <c r="J55" s="20">
        <v>100000</v>
      </c>
      <c r="K55" s="20">
        <v>100000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f t="shared" si="11"/>
        <v>300000</v>
      </c>
      <c r="R55" s="18">
        <f t="shared" si="12"/>
        <v>300000</v>
      </c>
    </row>
    <row r="56" spans="1:18" s="5" customFormat="1" ht="60.75" customHeight="1">
      <c r="A56" s="104" t="s">
        <v>16</v>
      </c>
      <c r="B56" s="19" t="s">
        <v>565</v>
      </c>
      <c r="C56" s="96" t="s">
        <v>422</v>
      </c>
      <c r="D56" s="93">
        <v>2013</v>
      </c>
      <c r="E56" s="93">
        <v>2017</v>
      </c>
      <c r="F56" s="20">
        <v>3997500</v>
      </c>
      <c r="G56" s="20"/>
      <c r="H56" s="20">
        <v>5000</v>
      </c>
      <c r="I56" s="20">
        <v>282000</v>
      </c>
      <c r="J56" s="20">
        <v>715500</v>
      </c>
      <c r="K56" s="20">
        <v>1000000</v>
      </c>
      <c r="L56" s="20">
        <v>1000000</v>
      </c>
      <c r="M56" s="20">
        <v>1000000</v>
      </c>
      <c r="N56" s="20">
        <v>0</v>
      </c>
      <c r="O56" s="20">
        <v>0</v>
      </c>
      <c r="P56" s="20">
        <v>0</v>
      </c>
      <c r="Q56" s="20">
        <f t="shared" si="11"/>
        <v>3997500</v>
      </c>
      <c r="R56" s="18">
        <f t="shared" si="12"/>
        <v>3997500</v>
      </c>
    </row>
    <row r="57" spans="1:18" s="5" customFormat="1" ht="25.5" customHeight="1">
      <c r="A57" s="104" t="s">
        <v>17</v>
      </c>
      <c r="B57" s="19" t="s">
        <v>566</v>
      </c>
      <c r="C57" s="96" t="s">
        <v>440</v>
      </c>
      <c r="D57" s="93">
        <v>2012</v>
      </c>
      <c r="E57" s="93">
        <v>2015</v>
      </c>
      <c r="F57" s="20">
        <v>31200</v>
      </c>
      <c r="G57" s="20"/>
      <c r="H57" s="20">
        <v>5000</v>
      </c>
      <c r="I57" s="20">
        <v>10800</v>
      </c>
      <c r="J57" s="20">
        <v>10800</v>
      </c>
      <c r="K57" s="20">
        <v>7200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f t="shared" si="11"/>
        <v>28800</v>
      </c>
      <c r="R57" s="18">
        <f t="shared" si="12"/>
        <v>28800</v>
      </c>
    </row>
    <row r="58" spans="1:18" s="5" customFormat="1" ht="28.5" customHeight="1">
      <c r="A58" s="104" t="s">
        <v>18</v>
      </c>
      <c r="B58" s="19" t="s">
        <v>567</v>
      </c>
      <c r="C58" s="96" t="s">
        <v>440</v>
      </c>
      <c r="D58" s="93">
        <v>2013</v>
      </c>
      <c r="E58" s="93">
        <v>2015</v>
      </c>
      <c r="F58" s="20">
        <v>194400</v>
      </c>
      <c r="G58" s="20"/>
      <c r="H58" s="20">
        <v>5000</v>
      </c>
      <c r="I58" s="20">
        <v>64800</v>
      </c>
      <c r="J58" s="20">
        <v>64800</v>
      </c>
      <c r="K58" s="20">
        <v>64800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f t="shared" si="11"/>
        <v>194400</v>
      </c>
      <c r="R58" s="18">
        <f t="shared" si="12"/>
        <v>194400</v>
      </c>
    </row>
    <row r="59" spans="1:18" s="5" customFormat="1" ht="25.5" customHeight="1">
      <c r="A59" s="104" t="s">
        <v>19</v>
      </c>
      <c r="B59" s="19" t="s">
        <v>568</v>
      </c>
      <c r="C59" s="96" t="s">
        <v>440</v>
      </c>
      <c r="D59" s="93">
        <v>2013</v>
      </c>
      <c r="E59" s="93">
        <v>2015</v>
      </c>
      <c r="F59" s="20">
        <v>4428</v>
      </c>
      <c r="G59" s="20"/>
      <c r="H59" s="20">
        <v>5000</v>
      </c>
      <c r="I59" s="20">
        <v>1476</v>
      </c>
      <c r="J59" s="20">
        <v>1476</v>
      </c>
      <c r="K59" s="20">
        <v>1476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f t="shared" si="11"/>
        <v>4428</v>
      </c>
      <c r="R59" s="18">
        <f t="shared" si="12"/>
        <v>4428</v>
      </c>
    </row>
    <row r="60" spans="1:18" s="5" customFormat="1" ht="25.5" customHeight="1">
      <c r="A60" s="104" t="s">
        <v>20</v>
      </c>
      <c r="B60" s="19" t="s">
        <v>569</v>
      </c>
      <c r="C60" s="96" t="s">
        <v>421</v>
      </c>
      <c r="D60" s="93">
        <v>2013</v>
      </c>
      <c r="E60" s="93">
        <v>2015</v>
      </c>
      <c r="F60" s="20">
        <v>270000</v>
      </c>
      <c r="G60" s="20"/>
      <c r="H60" s="20">
        <v>6600</v>
      </c>
      <c r="I60" s="20">
        <v>90000</v>
      </c>
      <c r="J60" s="20">
        <v>90000</v>
      </c>
      <c r="K60" s="20">
        <v>90000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f aca="true" t="shared" si="13" ref="Q60:Q92">SUM(I60:P60)</f>
        <v>270000</v>
      </c>
      <c r="R60" s="18">
        <f t="shared" si="12"/>
        <v>270000</v>
      </c>
    </row>
    <row r="61" spans="1:18" s="5" customFormat="1" ht="27.75" customHeight="1">
      <c r="A61" s="104" t="s">
        <v>21</v>
      </c>
      <c r="B61" s="19" t="s">
        <v>570</v>
      </c>
      <c r="C61" s="96" t="s">
        <v>421</v>
      </c>
      <c r="D61" s="93">
        <v>2013</v>
      </c>
      <c r="E61" s="93">
        <v>2016</v>
      </c>
      <c r="F61" s="20">
        <v>460400</v>
      </c>
      <c r="G61" s="20"/>
      <c r="H61" s="20">
        <v>17500</v>
      </c>
      <c r="I61" s="20">
        <v>115100</v>
      </c>
      <c r="J61" s="20">
        <v>115100</v>
      </c>
      <c r="K61" s="20">
        <v>115100</v>
      </c>
      <c r="L61" s="20">
        <v>115100</v>
      </c>
      <c r="M61" s="20">
        <v>0</v>
      </c>
      <c r="N61" s="20">
        <v>0</v>
      </c>
      <c r="O61" s="20">
        <v>0</v>
      </c>
      <c r="P61" s="20">
        <v>0</v>
      </c>
      <c r="Q61" s="20">
        <f t="shared" si="13"/>
        <v>460400</v>
      </c>
      <c r="R61" s="18">
        <f t="shared" si="12"/>
        <v>460400</v>
      </c>
    </row>
    <row r="62" spans="1:18" s="5" customFormat="1" ht="24" customHeight="1">
      <c r="A62" s="104" t="s">
        <v>22</v>
      </c>
      <c r="B62" s="19" t="s">
        <v>571</v>
      </c>
      <c r="C62" s="96" t="s">
        <v>421</v>
      </c>
      <c r="D62" s="93">
        <v>2014</v>
      </c>
      <c r="E62" s="93">
        <v>2016</v>
      </c>
      <c r="F62" s="20">
        <v>52800</v>
      </c>
      <c r="G62" s="20"/>
      <c r="H62" s="20">
        <v>17500</v>
      </c>
      <c r="I62" s="20">
        <v>0</v>
      </c>
      <c r="J62" s="20">
        <v>15400</v>
      </c>
      <c r="K62" s="20">
        <v>26400</v>
      </c>
      <c r="L62" s="20">
        <v>11000</v>
      </c>
      <c r="M62" s="20">
        <v>0</v>
      </c>
      <c r="N62" s="20">
        <v>0</v>
      </c>
      <c r="O62" s="20">
        <v>0</v>
      </c>
      <c r="P62" s="20">
        <v>0</v>
      </c>
      <c r="Q62" s="20">
        <f t="shared" si="13"/>
        <v>52800</v>
      </c>
      <c r="R62" s="18">
        <f t="shared" si="12"/>
        <v>52800</v>
      </c>
    </row>
    <row r="63" spans="1:18" s="5" customFormat="1" ht="25.5" customHeight="1">
      <c r="A63" s="104" t="s">
        <v>23</v>
      </c>
      <c r="B63" s="19" t="s">
        <v>572</v>
      </c>
      <c r="C63" s="96" t="s">
        <v>421</v>
      </c>
      <c r="D63" s="93">
        <v>2012</v>
      </c>
      <c r="E63" s="93">
        <v>2014</v>
      </c>
      <c r="F63" s="20">
        <v>61250</v>
      </c>
      <c r="G63" s="20"/>
      <c r="H63" s="20">
        <v>21000</v>
      </c>
      <c r="I63" s="20">
        <v>21000</v>
      </c>
      <c r="J63" s="20">
        <v>19250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f t="shared" si="13"/>
        <v>40250</v>
      </c>
      <c r="R63" s="18">
        <f t="shared" si="12"/>
        <v>40250</v>
      </c>
    </row>
    <row r="64" spans="1:18" s="5" customFormat="1" ht="27" customHeight="1">
      <c r="A64" s="104" t="s">
        <v>24</v>
      </c>
      <c r="B64" s="19" t="s">
        <v>573</v>
      </c>
      <c r="C64" s="96" t="s">
        <v>421</v>
      </c>
      <c r="D64" s="93">
        <v>2013</v>
      </c>
      <c r="E64" s="93">
        <v>2014</v>
      </c>
      <c r="F64" s="20">
        <v>27000</v>
      </c>
      <c r="G64" s="20"/>
      <c r="H64" s="20">
        <v>11250</v>
      </c>
      <c r="I64" s="20">
        <v>11250</v>
      </c>
      <c r="J64" s="20">
        <v>15750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f t="shared" si="13"/>
        <v>27000</v>
      </c>
      <c r="R64" s="18">
        <f t="shared" si="12"/>
        <v>27000</v>
      </c>
    </row>
    <row r="65" spans="1:18" s="5" customFormat="1" ht="27.75" customHeight="1">
      <c r="A65" s="104" t="s">
        <v>25</v>
      </c>
      <c r="B65" s="19" t="s">
        <v>574</v>
      </c>
      <c r="C65" s="96" t="s">
        <v>421</v>
      </c>
      <c r="D65" s="93">
        <v>2013</v>
      </c>
      <c r="E65" s="93">
        <v>2016</v>
      </c>
      <c r="F65" s="20">
        <v>702000</v>
      </c>
      <c r="G65" s="20"/>
      <c r="H65" s="20">
        <v>235000</v>
      </c>
      <c r="I65" s="20">
        <v>19500</v>
      </c>
      <c r="J65" s="20">
        <v>234000</v>
      </c>
      <c r="K65" s="20">
        <v>234000</v>
      </c>
      <c r="L65" s="20">
        <v>214500</v>
      </c>
      <c r="M65" s="20">
        <v>0</v>
      </c>
      <c r="N65" s="20">
        <v>0</v>
      </c>
      <c r="O65" s="20">
        <v>0</v>
      </c>
      <c r="P65" s="20">
        <v>0</v>
      </c>
      <c r="Q65" s="20">
        <f t="shared" si="13"/>
        <v>702000</v>
      </c>
      <c r="R65" s="18">
        <f t="shared" si="12"/>
        <v>702000</v>
      </c>
    </row>
    <row r="66" spans="1:18" s="5" customFormat="1" ht="27.75" customHeight="1">
      <c r="A66" s="104" t="s">
        <v>26</v>
      </c>
      <c r="B66" s="19" t="s">
        <v>575</v>
      </c>
      <c r="C66" s="96" t="s">
        <v>421</v>
      </c>
      <c r="D66" s="93">
        <v>2013</v>
      </c>
      <c r="E66" s="93">
        <v>2014</v>
      </c>
      <c r="F66" s="20">
        <v>18900</v>
      </c>
      <c r="G66" s="20"/>
      <c r="H66" s="20">
        <v>12000</v>
      </c>
      <c r="I66" s="20">
        <v>8100</v>
      </c>
      <c r="J66" s="20">
        <v>10800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f t="shared" si="13"/>
        <v>18900</v>
      </c>
      <c r="R66" s="18">
        <f t="shared" si="12"/>
        <v>18900</v>
      </c>
    </row>
    <row r="67" spans="1:18" s="5" customFormat="1" ht="30.75" customHeight="1">
      <c r="A67" s="104" t="s">
        <v>27</v>
      </c>
      <c r="B67" s="19" t="s">
        <v>576</v>
      </c>
      <c r="C67" s="96" t="s">
        <v>421</v>
      </c>
      <c r="D67" s="93">
        <v>2012</v>
      </c>
      <c r="E67" s="93">
        <v>2015</v>
      </c>
      <c r="F67" s="20">
        <v>63000</v>
      </c>
      <c r="G67" s="20"/>
      <c r="H67" s="20">
        <v>14000</v>
      </c>
      <c r="I67" s="20">
        <v>21000</v>
      </c>
      <c r="J67" s="20">
        <v>21000</v>
      </c>
      <c r="K67" s="20">
        <v>7000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f t="shared" si="13"/>
        <v>49000</v>
      </c>
      <c r="R67" s="18">
        <f t="shared" si="12"/>
        <v>49000</v>
      </c>
    </row>
    <row r="68" spans="1:18" s="5" customFormat="1" ht="36.75" customHeight="1">
      <c r="A68" s="104" t="s">
        <v>28</v>
      </c>
      <c r="B68" s="106" t="s">
        <v>459</v>
      </c>
      <c r="C68" s="96" t="s">
        <v>421</v>
      </c>
      <c r="D68" s="107">
        <v>2013</v>
      </c>
      <c r="E68" s="107">
        <v>2014</v>
      </c>
      <c r="F68" s="20">
        <v>102492</v>
      </c>
      <c r="G68" s="20"/>
      <c r="H68" s="20">
        <v>14000</v>
      </c>
      <c r="I68" s="20">
        <v>51246</v>
      </c>
      <c r="J68" s="20">
        <v>51246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f t="shared" si="13"/>
        <v>102492</v>
      </c>
      <c r="R68" s="18">
        <f t="shared" si="12"/>
        <v>102492</v>
      </c>
    </row>
    <row r="69" spans="1:18" s="5" customFormat="1" ht="26.25" customHeight="1">
      <c r="A69" s="104" t="s">
        <v>29</v>
      </c>
      <c r="B69" s="19" t="s">
        <v>577</v>
      </c>
      <c r="C69" s="96" t="s">
        <v>457</v>
      </c>
      <c r="D69" s="93">
        <v>2012</v>
      </c>
      <c r="E69" s="93">
        <v>2015</v>
      </c>
      <c r="F69" s="20">
        <v>16200</v>
      </c>
      <c r="G69" s="20"/>
      <c r="H69" s="20">
        <v>14000</v>
      </c>
      <c r="I69" s="20">
        <v>5400</v>
      </c>
      <c r="J69" s="20">
        <v>5400</v>
      </c>
      <c r="K69" s="20">
        <v>4950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f t="shared" si="13"/>
        <v>15750</v>
      </c>
      <c r="R69" s="18">
        <f t="shared" si="12"/>
        <v>15750</v>
      </c>
    </row>
    <row r="70" spans="1:18" s="5" customFormat="1" ht="36.75" customHeight="1">
      <c r="A70" s="104" t="s">
        <v>30</v>
      </c>
      <c r="B70" s="19" t="s">
        <v>578</v>
      </c>
      <c r="C70" s="96" t="s">
        <v>441</v>
      </c>
      <c r="D70" s="93">
        <v>2013</v>
      </c>
      <c r="E70" s="93">
        <v>2015</v>
      </c>
      <c r="F70" s="20">
        <v>60000</v>
      </c>
      <c r="G70" s="20"/>
      <c r="H70" s="20">
        <v>120000</v>
      </c>
      <c r="I70" s="20">
        <v>20000</v>
      </c>
      <c r="J70" s="20">
        <v>20000</v>
      </c>
      <c r="K70" s="20">
        <v>20000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f t="shared" si="13"/>
        <v>60000</v>
      </c>
      <c r="R70" s="18">
        <f t="shared" si="12"/>
        <v>60000</v>
      </c>
    </row>
    <row r="71" spans="1:18" s="5" customFormat="1" ht="36.75" customHeight="1">
      <c r="A71" s="104" t="s">
        <v>31</v>
      </c>
      <c r="B71" s="19" t="s">
        <v>579</v>
      </c>
      <c r="C71" s="96" t="s">
        <v>425</v>
      </c>
      <c r="D71" s="93">
        <v>2012</v>
      </c>
      <c r="E71" s="93">
        <v>2023</v>
      </c>
      <c r="F71" s="20">
        <v>1440000</v>
      </c>
      <c r="G71" s="20"/>
      <c r="H71" s="20">
        <v>120000</v>
      </c>
      <c r="I71" s="20">
        <v>120000</v>
      </c>
      <c r="J71" s="20">
        <v>120000</v>
      </c>
      <c r="K71" s="20">
        <v>120000</v>
      </c>
      <c r="L71" s="20">
        <v>120000</v>
      </c>
      <c r="M71" s="20">
        <v>120000</v>
      </c>
      <c r="N71" s="20">
        <v>120000</v>
      </c>
      <c r="O71" s="20">
        <v>120000</v>
      </c>
      <c r="P71" s="20">
        <v>120000</v>
      </c>
      <c r="Q71" s="20">
        <f t="shared" si="13"/>
        <v>960000</v>
      </c>
      <c r="R71" s="18">
        <f t="shared" si="12"/>
        <v>960000</v>
      </c>
    </row>
    <row r="72" spans="1:18" s="5" customFormat="1" ht="36.75" customHeight="1">
      <c r="A72" s="104" t="s">
        <v>32</v>
      </c>
      <c r="B72" s="92" t="s">
        <v>499</v>
      </c>
      <c r="C72" s="96" t="s">
        <v>420</v>
      </c>
      <c r="D72" s="93">
        <v>2009</v>
      </c>
      <c r="E72" s="93">
        <v>2017</v>
      </c>
      <c r="F72" s="20">
        <v>1500000</v>
      </c>
      <c r="G72" s="20"/>
      <c r="H72" s="20"/>
      <c r="I72" s="20">
        <v>196000</v>
      </c>
      <c r="J72" s="20">
        <v>196000</v>
      </c>
      <c r="K72" s="20">
        <v>196000</v>
      </c>
      <c r="L72" s="20">
        <v>196000</v>
      </c>
      <c r="M72" s="20">
        <v>196000</v>
      </c>
      <c r="N72" s="20">
        <v>0</v>
      </c>
      <c r="O72" s="20">
        <v>0</v>
      </c>
      <c r="P72" s="20">
        <v>0</v>
      </c>
      <c r="Q72" s="20">
        <f t="shared" si="13"/>
        <v>980000</v>
      </c>
      <c r="R72" s="18">
        <f t="shared" si="12"/>
        <v>980000</v>
      </c>
    </row>
    <row r="73" spans="1:18" s="5" customFormat="1" ht="29.25" customHeight="1">
      <c r="A73" s="104" t="s">
        <v>33</v>
      </c>
      <c r="B73" s="19" t="s">
        <v>580</v>
      </c>
      <c r="C73" s="96" t="s">
        <v>422</v>
      </c>
      <c r="D73" s="93">
        <v>1994</v>
      </c>
      <c r="E73" s="93">
        <v>2017</v>
      </c>
      <c r="F73" s="20">
        <v>23672000</v>
      </c>
      <c r="G73" s="20"/>
      <c r="H73" s="20">
        <v>340000</v>
      </c>
      <c r="I73" s="20">
        <v>330000</v>
      </c>
      <c r="J73" s="20">
        <v>290000</v>
      </c>
      <c r="K73" s="20">
        <v>260000</v>
      </c>
      <c r="L73" s="20">
        <v>230000</v>
      </c>
      <c r="M73" s="20">
        <v>200000</v>
      </c>
      <c r="N73" s="20">
        <v>0</v>
      </c>
      <c r="O73" s="20">
        <v>0</v>
      </c>
      <c r="P73" s="20">
        <v>0</v>
      </c>
      <c r="Q73" s="20">
        <f t="shared" si="13"/>
        <v>1310000</v>
      </c>
      <c r="R73" s="18">
        <f aca="true" t="shared" si="14" ref="R73:R112">SUM(I73:P73)</f>
        <v>1310000</v>
      </c>
    </row>
    <row r="74" spans="1:18" s="5" customFormat="1" ht="28.5" customHeight="1">
      <c r="A74" s="104" t="s">
        <v>34</v>
      </c>
      <c r="B74" s="19" t="s">
        <v>581</v>
      </c>
      <c r="C74" s="96" t="s">
        <v>422</v>
      </c>
      <c r="D74" s="93">
        <v>2010</v>
      </c>
      <c r="E74" s="93">
        <v>2019</v>
      </c>
      <c r="F74" s="20">
        <v>14148526</v>
      </c>
      <c r="G74" s="20"/>
      <c r="H74" s="20">
        <v>2270000</v>
      </c>
      <c r="I74" s="20">
        <v>2200000</v>
      </c>
      <c r="J74" s="20">
        <v>1600000</v>
      </c>
      <c r="K74" s="20">
        <v>1400000</v>
      </c>
      <c r="L74" s="20">
        <v>1200000</v>
      </c>
      <c r="M74" s="20">
        <v>1000000</v>
      </c>
      <c r="N74" s="20">
        <v>800000</v>
      </c>
      <c r="O74" s="20">
        <v>400000</v>
      </c>
      <c r="P74" s="20">
        <v>0</v>
      </c>
      <c r="Q74" s="20">
        <f t="shared" si="13"/>
        <v>8600000</v>
      </c>
      <c r="R74" s="18">
        <f t="shared" si="14"/>
        <v>8600000</v>
      </c>
    </row>
    <row r="75" spans="1:18" s="5" customFormat="1" ht="27.75" customHeight="1">
      <c r="A75" s="104" t="s">
        <v>35</v>
      </c>
      <c r="B75" s="19" t="s">
        <v>582</v>
      </c>
      <c r="C75" s="96" t="s">
        <v>422</v>
      </c>
      <c r="D75" s="93">
        <v>2011</v>
      </c>
      <c r="E75" s="93">
        <v>2018</v>
      </c>
      <c r="F75" s="20">
        <v>5560000</v>
      </c>
      <c r="G75" s="20"/>
      <c r="H75" s="20">
        <v>950000</v>
      </c>
      <c r="I75" s="20">
        <v>1000000</v>
      </c>
      <c r="J75" s="20">
        <v>1000000</v>
      </c>
      <c r="K75" s="20">
        <v>1000000</v>
      </c>
      <c r="L75" s="20">
        <v>760000</v>
      </c>
      <c r="M75" s="20">
        <v>500000</v>
      </c>
      <c r="N75" s="20">
        <v>250000</v>
      </c>
      <c r="O75" s="20">
        <v>0</v>
      </c>
      <c r="P75" s="20">
        <v>0</v>
      </c>
      <c r="Q75" s="20">
        <f t="shared" si="13"/>
        <v>4510000</v>
      </c>
      <c r="R75" s="18">
        <f t="shared" si="14"/>
        <v>4510000</v>
      </c>
    </row>
    <row r="76" spans="1:18" s="5" customFormat="1" ht="25.5" customHeight="1">
      <c r="A76" s="104" t="s">
        <v>36</v>
      </c>
      <c r="B76" s="19" t="s">
        <v>583</v>
      </c>
      <c r="C76" s="96" t="s">
        <v>422</v>
      </c>
      <c r="D76" s="93">
        <v>2013</v>
      </c>
      <c r="E76" s="93">
        <v>2019</v>
      </c>
      <c r="F76" s="20">
        <v>7450000</v>
      </c>
      <c r="G76" s="20"/>
      <c r="H76" s="20">
        <v>0</v>
      </c>
      <c r="I76" s="20">
        <v>1570000</v>
      </c>
      <c r="J76" s="20">
        <v>1560000</v>
      </c>
      <c r="K76" s="20">
        <v>1560000</v>
      </c>
      <c r="L76" s="20">
        <v>960000</v>
      </c>
      <c r="M76" s="20">
        <v>900000</v>
      </c>
      <c r="N76" s="20">
        <v>840000</v>
      </c>
      <c r="O76" s="20">
        <v>60000</v>
      </c>
      <c r="P76" s="20">
        <v>0</v>
      </c>
      <c r="Q76" s="20">
        <f t="shared" si="13"/>
        <v>7450000</v>
      </c>
      <c r="R76" s="18">
        <f t="shared" si="14"/>
        <v>7450000</v>
      </c>
    </row>
    <row r="77" spans="1:18" s="5" customFormat="1" ht="25.5" customHeight="1">
      <c r="A77" s="104" t="s">
        <v>37</v>
      </c>
      <c r="B77" s="19" t="s">
        <v>584</v>
      </c>
      <c r="C77" s="96" t="s">
        <v>422</v>
      </c>
      <c r="D77" s="93">
        <v>2013</v>
      </c>
      <c r="E77" s="93">
        <v>2020</v>
      </c>
      <c r="F77" s="20">
        <v>10790000</v>
      </c>
      <c r="G77" s="20"/>
      <c r="H77" s="20">
        <v>0</v>
      </c>
      <c r="I77" s="20">
        <v>1625000</v>
      </c>
      <c r="J77" s="20">
        <v>1625000</v>
      </c>
      <c r="K77" s="20">
        <v>1625000</v>
      </c>
      <c r="L77" s="20">
        <v>1625000</v>
      </c>
      <c r="M77" s="20">
        <v>1430000</v>
      </c>
      <c r="N77" s="20">
        <v>1235000</v>
      </c>
      <c r="O77" s="20">
        <v>975000</v>
      </c>
      <c r="P77" s="20">
        <v>650000</v>
      </c>
      <c r="Q77" s="20">
        <f t="shared" si="13"/>
        <v>10790000</v>
      </c>
      <c r="R77" s="18">
        <f t="shared" si="14"/>
        <v>10790000</v>
      </c>
    </row>
    <row r="78" spans="1:18" s="5" customFormat="1" ht="27.75" customHeight="1">
      <c r="A78" s="104" t="s">
        <v>38</v>
      </c>
      <c r="B78" s="19" t="s">
        <v>585</v>
      </c>
      <c r="C78" s="96" t="s">
        <v>422</v>
      </c>
      <c r="D78" s="93">
        <v>2013</v>
      </c>
      <c r="E78" s="93">
        <v>2020</v>
      </c>
      <c r="F78" s="20">
        <v>262814</v>
      </c>
      <c r="G78" s="20"/>
      <c r="H78" s="20">
        <v>0</v>
      </c>
      <c r="I78" s="20">
        <v>22400</v>
      </c>
      <c r="J78" s="20">
        <v>62768</v>
      </c>
      <c r="K78" s="20">
        <v>53294</v>
      </c>
      <c r="L78" s="20">
        <v>43819</v>
      </c>
      <c r="M78" s="20">
        <v>34345</v>
      </c>
      <c r="N78" s="20">
        <v>24870</v>
      </c>
      <c r="O78" s="20">
        <v>15396</v>
      </c>
      <c r="P78" s="20">
        <v>5922</v>
      </c>
      <c r="Q78" s="20">
        <f t="shared" si="13"/>
        <v>262814</v>
      </c>
      <c r="R78" s="18">
        <f t="shared" si="14"/>
        <v>262814</v>
      </c>
    </row>
    <row r="79" spans="1:18" s="5" customFormat="1" ht="48.75" customHeight="1">
      <c r="A79" s="104" t="s">
        <v>39</v>
      </c>
      <c r="B79" s="19" t="s">
        <v>586</v>
      </c>
      <c r="C79" s="96" t="s">
        <v>430</v>
      </c>
      <c r="D79" s="93">
        <v>2013</v>
      </c>
      <c r="E79" s="93">
        <v>2014</v>
      </c>
      <c r="F79" s="20">
        <v>97050</v>
      </c>
      <c r="G79" s="20"/>
      <c r="H79" s="20">
        <v>15170</v>
      </c>
      <c r="I79" s="20">
        <v>33530</v>
      </c>
      <c r="J79" s="20">
        <v>63520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f t="shared" si="13"/>
        <v>97050</v>
      </c>
      <c r="R79" s="18">
        <f t="shared" si="14"/>
        <v>97050</v>
      </c>
    </row>
    <row r="80" spans="1:18" s="5" customFormat="1" ht="52.5" customHeight="1">
      <c r="A80" s="104" t="s">
        <v>40</v>
      </c>
      <c r="B80" s="19" t="s">
        <v>587</v>
      </c>
      <c r="C80" s="96" t="s">
        <v>430</v>
      </c>
      <c r="D80" s="93">
        <v>2013</v>
      </c>
      <c r="E80" s="93">
        <v>2014</v>
      </c>
      <c r="F80" s="20">
        <v>68800</v>
      </c>
      <c r="G80" s="20"/>
      <c r="H80" s="20">
        <v>15170</v>
      </c>
      <c r="I80" s="20">
        <v>44460</v>
      </c>
      <c r="J80" s="20">
        <v>24340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f t="shared" si="13"/>
        <v>68800</v>
      </c>
      <c r="R80" s="18">
        <f t="shared" si="14"/>
        <v>68800</v>
      </c>
    </row>
    <row r="81" spans="1:18" s="5" customFormat="1" ht="50.25" customHeight="1">
      <c r="A81" s="104" t="s">
        <v>41</v>
      </c>
      <c r="B81" s="19" t="s">
        <v>588</v>
      </c>
      <c r="C81" s="96" t="s">
        <v>430</v>
      </c>
      <c r="D81" s="93">
        <v>2013</v>
      </c>
      <c r="E81" s="93">
        <v>2016</v>
      </c>
      <c r="F81" s="20">
        <v>139520</v>
      </c>
      <c r="G81" s="20"/>
      <c r="H81" s="20">
        <v>15170</v>
      </c>
      <c r="I81" s="20">
        <v>39520</v>
      </c>
      <c r="J81" s="20">
        <v>40000</v>
      </c>
      <c r="K81" s="20">
        <v>40000</v>
      </c>
      <c r="L81" s="20">
        <v>20000</v>
      </c>
      <c r="M81" s="20">
        <v>0</v>
      </c>
      <c r="N81" s="20">
        <v>0</v>
      </c>
      <c r="O81" s="20">
        <v>0</v>
      </c>
      <c r="P81" s="20">
        <v>0</v>
      </c>
      <c r="Q81" s="20">
        <f t="shared" si="13"/>
        <v>139520</v>
      </c>
      <c r="R81" s="18">
        <f t="shared" si="14"/>
        <v>139520</v>
      </c>
    </row>
    <row r="82" spans="1:18" s="5" customFormat="1" ht="39.75" customHeight="1">
      <c r="A82" s="104" t="s">
        <v>42</v>
      </c>
      <c r="B82" s="19" t="s">
        <v>589</v>
      </c>
      <c r="C82" s="96" t="s">
        <v>430</v>
      </c>
      <c r="D82" s="93">
        <v>2013</v>
      </c>
      <c r="E82" s="93">
        <v>2015</v>
      </c>
      <c r="F82" s="20">
        <v>132000</v>
      </c>
      <c r="G82" s="20"/>
      <c r="H82" s="20">
        <v>15170</v>
      </c>
      <c r="I82" s="20">
        <v>44000</v>
      </c>
      <c r="J82" s="20">
        <v>44000</v>
      </c>
      <c r="K82" s="20">
        <v>44000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f t="shared" si="13"/>
        <v>132000</v>
      </c>
      <c r="R82" s="18">
        <f t="shared" si="14"/>
        <v>132000</v>
      </c>
    </row>
    <row r="83" spans="1:18" s="5" customFormat="1" ht="49.5" customHeight="1">
      <c r="A83" s="104" t="s">
        <v>43</v>
      </c>
      <c r="B83" s="19" t="s">
        <v>0</v>
      </c>
      <c r="C83" s="96" t="s">
        <v>430</v>
      </c>
      <c r="D83" s="93">
        <v>2013</v>
      </c>
      <c r="E83" s="93">
        <v>2014</v>
      </c>
      <c r="F83" s="20">
        <v>14000</v>
      </c>
      <c r="G83" s="20"/>
      <c r="H83" s="20">
        <v>15170</v>
      </c>
      <c r="I83" s="20">
        <v>7000</v>
      </c>
      <c r="J83" s="20">
        <v>7000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f t="shared" si="13"/>
        <v>14000</v>
      </c>
      <c r="R83" s="18">
        <f t="shared" si="14"/>
        <v>14000</v>
      </c>
    </row>
    <row r="84" spans="1:18" s="5" customFormat="1" ht="25.5" customHeight="1">
      <c r="A84" s="104" t="s">
        <v>44</v>
      </c>
      <c r="B84" s="19" t="s">
        <v>500</v>
      </c>
      <c r="C84" s="96" t="s">
        <v>429</v>
      </c>
      <c r="D84" s="93">
        <v>2013</v>
      </c>
      <c r="E84" s="93">
        <v>2015</v>
      </c>
      <c r="F84" s="20">
        <v>171000</v>
      </c>
      <c r="G84" s="20"/>
      <c r="H84" s="20"/>
      <c r="I84" s="20">
        <v>55000</v>
      </c>
      <c r="J84" s="20">
        <v>57000</v>
      </c>
      <c r="K84" s="20">
        <v>59000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f t="shared" si="13"/>
        <v>171000</v>
      </c>
      <c r="R84" s="18">
        <f t="shared" si="14"/>
        <v>171000</v>
      </c>
    </row>
    <row r="85" spans="1:18" s="5" customFormat="1" ht="24.75" customHeight="1">
      <c r="A85" s="104" t="s">
        <v>45</v>
      </c>
      <c r="B85" s="19" t="s">
        <v>501</v>
      </c>
      <c r="C85" s="96" t="s">
        <v>429</v>
      </c>
      <c r="D85" s="93">
        <v>2013</v>
      </c>
      <c r="E85" s="93">
        <v>2015</v>
      </c>
      <c r="F85" s="20">
        <v>506000</v>
      </c>
      <c r="G85" s="20"/>
      <c r="H85" s="20"/>
      <c r="I85" s="20">
        <v>156000</v>
      </c>
      <c r="J85" s="20">
        <v>170000</v>
      </c>
      <c r="K85" s="20">
        <v>180000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f t="shared" si="13"/>
        <v>506000</v>
      </c>
      <c r="R85" s="18">
        <f t="shared" si="14"/>
        <v>506000</v>
      </c>
    </row>
    <row r="86" spans="1:18" s="5" customFormat="1" ht="27" customHeight="1">
      <c r="A86" s="104" t="s">
        <v>46</v>
      </c>
      <c r="B86" s="19" t="s">
        <v>502</v>
      </c>
      <c r="C86" s="96" t="s">
        <v>429</v>
      </c>
      <c r="D86" s="93">
        <v>2013</v>
      </c>
      <c r="E86" s="93">
        <v>2015</v>
      </c>
      <c r="F86" s="20">
        <v>298000</v>
      </c>
      <c r="G86" s="20"/>
      <c r="H86" s="20"/>
      <c r="I86" s="20">
        <v>93000</v>
      </c>
      <c r="J86" s="20">
        <v>100000</v>
      </c>
      <c r="K86" s="20">
        <v>105000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f t="shared" si="13"/>
        <v>298000</v>
      </c>
      <c r="R86" s="18">
        <f t="shared" si="14"/>
        <v>298000</v>
      </c>
    </row>
    <row r="87" spans="1:18" s="5" customFormat="1" ht="27" customHeight="1">
      <c r="A87" s="104" t="s">
        <v>47</v>
      </c>
      <c r="B87" s="19" t="s">
        <v>503</v>
      </c>
      <c r="C87" s="96" t="s">
        <v>429</v>
      </c>
      <c r="D87" s="93">
        <v>2013</v>
      </c>
      <c r="E87" s="93">
        <v>2015</v>
      </c>
      <c r="F87" s="20">
        <v>339000</v>
      </c>
      <c r="G87" s="20"/>
      <c r="H87" s="20"/>
      <c r="I87" s="20">
        <v>108000</v>
      </c>
      <c r="J87" s="20">
        <v>113000</v>
      </c>
      <c r="K87" s="20">
        <v>118000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f t="shared" si="13"/>
        <v>339000</v>
      </c>
      <c r="R87" s="18">
        <f t="shared" si="14"/>
        <v>339000</v>
      </c>
    </row>
    <row r="88" spans="1:18" s="5" customFormat="1" ht="27" customHeight="1">
      <c r="A88" s="104" t="s">
        <v>48</v>
      </c>
      <c r="B88" s="19" t="s">
        <v>274</v>
      </c>
      <c r="C88" s="96" t="s">
        <v>460</v>
      </c>
      <c r="D88" s="93">
        <v>2013</v>
      </c>
      <c r="E88" s="93">
        <v>2014</v>
      </c>
      <c r="F88" s="20">
        <v>54000</v>
      </c>
      <c r="G88" s="20"/>
      <c r="H88" s="20"/>
      <c r="I88" s="20">
        <v>31500</v>
      </c>
      <c r="J88" s="20">
        <v>22500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f>SUM(I88:P88)</f>
        <v>54000</v>
      </c>
      <c r="R88" s="18"/>
    </row>
    <row r="89" spans="1:18" s="5" customFormat="1" ht="25.5" customHeight="1">
      <c r="A89" s="104" t="s">
        <v>49</v>
      </c>
      <c r="B89" s="19" t="s">
        <v>510</v>
      </c>
      <c r="C89" s="96" t="s">
        <v>429</v>
      </c>
      <c r="D89" s="93">
        <v>2013</v>
      </c>
      <c r="E89" s="93">
        <v>2015</v>
      </c>
      <c r="F89" s="20">
        <v>305000</v>
      </c>
      <c r="G89" s="20"/>
      <c r="H89" s="20"/>
      <c r="I89" s="20">
        <v>15000</v>
      </c>
      <c r="J89" s="20">
        <v>140000</v>
      </c>
      <c r="K89" s="20">
        <v>150000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f t="shared" si="13"/>
        <v>305000</v>
      </c>
      <c r="R89" s="18">
        <f t="shared" si="14"/>
        <v>305000</v>
      </c>
    </row>
    <row r="90" spans="1:18" s="5" customFormat="1" ht="27" customHeight="1">
      <c r="A90" s="104" t="s">
        <v>50</v>
      </c>
      <c r="B90" s="19" t="s">
        <v>509</v>
      </c>
      <c r="C90" s="96" t="s">
        <v>429</v>
      </c>
      <c r="D90" s="93">
        <v>2013</v>
      </c>
      <c r="E90" s="93">
        <v>2015</v>
      </c>
      <c r="F90" s="20">
        <v>914400</v>
      </c>
      <c r="G90" s="20"/>
      <c r="H90" s="20"/>
      <c r="I90" s="20">
        <v>257000</v>
      </c>
      <c r="J90" s="20">
        <v>318000</v>
      </c>
      <c r="K90" s="20">
        <v>339400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f t="shared" si="13"/>
        <v>914400</v>
      </c>
      <c r="R90" s="18">
        <f t="shared" si="14"/>
        <v>914400</v>
      </c>
    </row>
    <row r="91" spans="1:18" s="5" customFormat="1" ht="27" customHeight="1">
      <c r="A91" s="104" t="s">
        <v>51</v>
      </c>
      <c r="B91" s="19" t="s">
        <v>504</v>
      </c>
      <c r="C91" s="96" t="s">
        <v>429</v>
      </c>
      <c r="D91" s="93">
        <v>2013</v>
      </c>
      <c r="E91" s="93">
        <v>2015</v>
      </c>
      <c r="F91" s="20">
        <v>1100000</v>
      </c>
      <c r="G91" s="20"/>
      <c r="H91" s="20"/>
      <c r="I91" s="20">
        <v>340000</v>
      </c>
      <c r="J91" s="20">
        <v>370000</v>
      </c>
      <c r="K91" s="20">
        <v>390000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f t="shared" si="13"/>
        <v>1100000</v>
      </c>
      <c r="R91" s="18">
        <f t="shared" si="14"/>
        <v>1100000</v>
      </c>
    </row>
    <row r="92" spans="1:18" s="5" customFormat="1" ht="51.75" customHeight="1">
      <c r="A92" s="104" t="s">
        <v>52</v>
      </c>
      <c r="B92" s="19" t="s">
        <v>505</v>
      </c>
      <c r="C92" s="96" t="s">
        <v>429</v>
      </c>
      <c r="D92" s="93">
        <v>2013</v>
      </c>
      <c r="E92" s="93">
        <v>2015</v>
      </c>
      <c r="F92" s="20">
        <v>154000</v>
      </c>
      <c r="G92" s="20"/>
      <c r="H92" s="20"/>
      <c r="I92" s="20">
        <v>45000</v>
      </c>
      <c r="J92" s="20">
        <v>52000</v>
      </c>
      <c r="K92" s="20">
        <v>57000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f t="shared" si="13"/>
        <v>154000</v>
      </c>
      <c r="R92" s="18">
        <f t="shared" si="14"/>
        <v>154000</v>
      </c>
    </row>
    <row r="93" spans="1:18" s="5" customFormat="1" ht="51.75" customHeight="1">
      <c r="A93" s="104" t="s">
        <v>53</v>
      </c>
      <c r="B93" s="19" t="s">
        <v>506</v>
      </c>
      <c r="C93" s="96" t="s">
        <v>429</v>
      </c>
      <c r="D93" s="93">
        <v>2013</v>
      </c>
      <c r="E93" s="93">
        <v>2015</v>
      </c>
      <c r="F93" s="20">
        <v>48000</v>
      </c>
      <c r="G93" s="20"/>
      <c r="H93" s="20"/>
      <c r="I93" s="20">
        <v>14000</v>
      </c>
      <c r="J93" s="20">
        <v>16000</v>
      </c>
      <c r="K93" s="20">
        <v>18000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f aca="true" t="shared" si="15" ref="Q93:Q105">SUM(I93:P93)</f>
        <v>48000</v>
      </c>
      <c r="R93" s="18">
        <f t="shared" si="14"/>
        <v>48000</v>
      </c>
    </row>
    <row r="94" spans="1:18" s="5" customFormat="1" ht="51.75" customHeight="1">
      <c r="A94" s="104" t="s">
        <v>54</v>
      </c>
      <c r="B94" s="19" t="s">
        <v>507</v>
      </c>
      <c r="C94" s="96" t="s">
        <v>429</v>
      </c>
      <c r="D94" s="93">
        <v>2013</v>
      </c>
      <c r="E94" s="93">
        <v>2015</v>
      </c>
      <c r="F94" s="20">
        <v>28740</v>
      </c>
      <c r="G94" s="20"/>
      <c r="H94" s="20"/>
      <c r="I94" s="20">
        <v>6900</v>
      </c>
      <c r="J94" s="20">
        <v>9920</v>
      </c>
      <c r="K94" s="20">
        <v>11920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f t="shared" si="15"/>
        <v>28740</v>
      </c>
      <c r="R94" s="18">
        <f t="shared" si="14"/>
        <v>28740</v>
      </c>
    </row>
    <row r="95" spans="1:18" s="5" customFormat="1" ht="38.25" customHeight="1">
      <c r="A95" s="104" t="s">
        <v>55</v>
      </c>
      <c r="B95" s="19" t="s">
        <v>508</v>
      </c>
      <c r="C95" s="96" t="s">
        <v>429</v>
      </c>
      <c r="D95" s="93">
        <v>2013</v>
      </c>
      <c r="E95" s="93">
        <v>2015</v>
      </c>
      <c r="F95" s="20">
        <v>63000</v>
      </c>
      <c r="G95" s="20"/>
      <c r="H95" s="20"/>
      <c r="I95" s="20">
        <v>19000</v>
      </c>
      <c r="J95" s="20">
        <v>21000</v>
      </c>
      <c r="K95" s="20">
        <v>23000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f t="shared" si="15"/>
        <v>63000</v>
      </c>
      <c r="R95" s="18">
        <f t="shared" si="14"/>
        <v>63000</v>
      </c>
    </row>
    <row r="96" spans="1:18" s="5" customFormat="1" ht="27" customHeight="1">
      <c r="A96" s="104" t="s">
        <v>56</v>
      </c>
      <c r="B96" s="19" t="s">
        <v>511</v>
      </c>
      <c r="C96" s="96" t="s">
        <v>429</v>
      </c>
      <c r="D96" s="93">
        <v>2013</v>
      </c>
      <c r="E96" s="93">
        <v>2014</v>
      </c>
      <c r="F96" s="20">
        <v>47000</v>
      </c>
      <c r="G96" s="20"/>
      <c r="H96" s="20"/>
      <c r="I96" s="20">
        <v>20000</v>
      </c>
      <c r="J96" s="20">
        <v>27000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f t="shared" si="15"/>
        <v>47000</v>
      </c>
      <c r="R96" s="18">
        <f t="shared" si="14"/>
        <v>47000</v>
      </c>
    </row>
    <row r="97" spans="1:18" s="5" customFormat="1" ht="27.75" customHeight="1">
      <c r="A97" s="104" t="s">
        <v>57</v>
      </c>
      <c r="B97" s="19" t="s">
        <v>1</v>
      </c>
      <c r="C97" s="96" t="s">
        <v>450</v>
      </c>
      <c r="D97" s="93">
        <v>2013</v>
      </c>
      <c r="E97" s="93">
        <v>2014</v>
      </c>
      <c r="F97" s="20">
        <v>11080800</v>
      </c>
      <c r="G97" s="20"/>
      <c r="H97" s="20">
        <v>1114017</v>
      </c>
      <c r="I97" s="20">
        <v>3693600</v>
      </c>
      <c r="J97" s="20">
        <v>7387200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f t="shared" si="15"/>
        <v>11080800</v>
      </c>
      <c r="R97" s="18">
        <f t="shared" si="14"/>
        <v>11080800</v>
      </c>
    </row>
    <row r="98" spans="1:18" s="5" customFormat="1" ht="39" customHeight="1">
      <c r="A98" s="104" t="s">
        <v>58</v>
      </c>
      <c r="B98" s="19" t="s">
        <v>2</v>
      </c>
      <c r="C98" s="96" t="s">
        <v>426</v>
      </c>
      <c r="D98" s="93">
        <v>2011</v>
      </c>
      <c r="E98" s="93">
        <v>2014</v>
      </c>
      <c r="F98" s="20">
        <v>3600000</v>
      </c>
      <c r="G98" s="20"/>
      <c r="H98" s="20">
        <v>1114017</v>
      </c>
      <c r="I98" s="20">
        <v>1200000</v>
      </c>
      <c r="J98" s="20">
        <v>600000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f t="shared" si="15"/>
        <v>1800000</v>
      </c>
      <c r="R98" s="18">
        <f t="shared" si="14"/>
        <v>1800000</v>
      </c>
    </row>
    <row r="99" spans="1:18" s="5" customFormat="1" ht="41.25" customHeight="1">
      <c r="A99" s="104" t="s">
        <v>59</v>
      </c>
      <c r="B99" s="19" t="s">
        <v>3</v>
      </c>
      <c r="C99" s="96" t="s">
        <v>426</v>
      </c>
      <c r="D99" s="93">
        <v>2013</v>
      </c>
      <c r="E99" s="93">
        <v>2014</v>
      </c>
      <c r="F99" s="20">
        <v>1300000</v>
      </c>
      <c r="G99" s="20"/>
      <c r="H99" s="20">
        <v>1600000</v>
      </c>
      <c r="I99" s="20">
        <v>1000000</v>
      </c>
      <c r="J99" s="20">
        <v>300000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f t="shared" si="15"/>
        <v>1300000</v>
      </c>
      <c r="R99" s="18">
        <f t="shared" si="14"/>
        <v>1300000</v>
      </c>
    </row>
    <row r="100" spans="1:18" s="5" customFormat="1" ht="25.5" customHeight="1">
      <c r="A100" s="104" t="s">
        <v>60</v>
      </c>
      <c r="B100" s="19" t="s">
        <v>4</v>
      </c>
      <c r="C100" s="96" t="s">
        <v>426</v>
      </c>
      <c r="D100" s="93">
        <v>2012</v>
      </c>
      <c r="E100" s="93">
        <v>2014</v>
      </c>
      <c r="F100" s="20">
        <v>1800000</v>
      </c>
      <c r="G100" s="20"/>
      <c r="H100" s="20">
        <v>2500000</v>
      </c>
      <c r="I100" s="20">
        <v>800000</v>
      </c>
      <c r="J100" s="20">
        <v>400000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f t="shared" si="15"/>
        <v>1200000</v>
      </c>
      <c r="R100" s="18">
        <f t="shared" si="14"/>
        <v>1200000</v>
      </c>
    </row>
    <row r="101" spans="1:18" s="5" customFormat="1" ht="29.25" customHeight="1">
      <c r="A101" s="104" t="s">
        <v>61</v>
      </c>
      <c r="B101" s="19" t="s">
        <v>5</v>
      </c>
      <c r="C101" s="92" t="s">
        <v>426</v>
      </c>
      <c r="D101" s="93">
        <v>2012</v>
      </c>
      <c r="E101" s="93">
        <v>2014</v>
      </c>
      <c r="F101" s="20">
        <v>450000</v>
      </c>
      <c r="G101" s="20"/>
      <c r="H101" s="20">
        <v>180000</v>
      </c>
      <c r="I101" s="20">
        <v>250000</v>
      </c>
      <c r="J101" s="20">
        <v>100000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f t="shared" si="15"/>
        <v>350000</v>
      </c>
      <c r="R101" s="18">
        <f t="shared" si="14"/>
        <v>350000</v>
      </c>
    </row>
    <row r="102" spans="1:18" s="5" customFormat="1" ht="30" customHeight="1">
      <c r="A102" s="104" t="s">
        <v>62</v>
      </c>
      <c r="B102" s="19" t="s">
        <v>539</v>
      </c>
      <c r="C102" s="96" t="s">
        <v>426</v>
      </c>
      <c r="D102" s="93">
        <v>2013</v>
      </c>
      <c r="E102" s="93">
        <v>2015</v>
      </c>
      <c r="F102" s="20">
        <v>240000</v>
      </c>
      <c r="G102" s="20"/>
      <c r="H102" s="20">
        <v>65000</v>
      </c>
      <c r="I102" s="20">
        <v>80000</v>
      </c>
      <c r="J102" s="20">
        <v>80000</v>
      </c>
      <c r="K102" s="20">
        <v>80000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f t="shared" si="15"/>
        <v>240000</v>
      </c>
      <c r="R102" s="18">
        <f t="shared" si="14"/>
        <v>240000</v>
      </c>
    </row>
    <row r="103" spans="1:18" s="5" customFormat="1" ht="27" customHeight="1">
      <c r="A103" s="104" t="s">
        <v>63</v>
      </c>
      <c r="B103" s="19" t="s">
        <v>540</v>
      </c>
      <c r="C103" s="96" t="s">
        <v>426</v>
      </c>
      <c r="D103" s="93">
        <v>2013</v>
      </c>
      <c r="E103" s="93">
        <v>2014</v>
      </c>
      <c r="F103" s="20">
        <v>100000</v>
      </c>
      <c r="G103" s="20"/>
      <c r="H103" s="20">
        <v>65000</v>
      </c>
      <c r="I103" s="20">
        <v>50000</v>
      </c>
      <c r="J103" s="20">
        <v>50000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f t="shared" si="15"/>
        <v>100000</v>
      </c>
      <c r="R103" s="18">
        <f t="shared" si="14"/>
        <v>100000</v>
      </c>
    </row>
    <row r="104" spans="1:18" s="5" customFormat="1" ht="27.75" customHeight="1">
      <c r="A104" s="104" t="s">
        <v>64</v>
      </c>
      <c r="B104" s="19" t="s">
        <v>538</v>
      </c>
      <c r="C104" s="96" t="s">
        <v>425</v>
      </c>
      <c r="D104" s="93">
        <v>2012</v>
      </c>
      <c r="E104" s="93">
        <v>2015</v>
      </c>
      <c r="F104" s="20">
        <v>1042207</v>
      </c>
      <c r="G104" s="20"/>
      <c r="H104" s="20">
        <v>340000</v>
      </c>
      <c r="I104" s="20">
        <v>340000</v>
      </c>
      <c r="J104" s="20">
        <v>340000</v>
      </c>
      <c r="K104" s="20">
        <v>141667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f t="shared" si="15"/>
        <v>821667</v>
      </c>
      <c r="R104" s="18">
        <f t="shared" si="14"/>
        <v>821667</v>
      </c>
    </row>
    <row r="105" spans="1:18" s="5" customFormat="1" ht="36.75" customHeight="1">
      <c r="A105" s="104" t="s">
        <v>275</v>
      </c>
      <c r="B105" s="92" t="s">
        <v>512</v>
      </c>
      <c r="C105" s="96" t="s">
        <v>420</v>
      </c>
      <c r="D105" s="93">
        <v>2013</v>
      </c>
      <c r="E105" s="93">
        <v>2017</v>
      </c>
      <c r="F105" s="20">
        <f>I105+J105+K105+L105+M105</f>
        <v>6513000</v>
      </c>
      <c r="G105" s="20"/>
      <c r="H105" s="20"/>
      <c r="I105" s="20">
        <v>1103000</v>
      </c>
      <c r="J105" s="20">
        <v>1200000</v>
      </c>
      <c r="K105" s="20">
        <v>1500000</v>
      </c>
      <c r="L105" s="20">
        <v>1600000</v>
      </c>
      <c r="M105" s="20">
        <v>1110000</v>
      </c>
      <c r="N105" s="20">
        <v>0</v>
      </c>
      <c r="O105" s="20">
        <v>0</v>
      </c>
      <c r="P105" s="20">
        <v>0</v>
      </c>
      <c r="Q105" s="20">
        <f t="shared" si="15"/>
        <v>6513000</v>
      </c>
      <c r="R105" s="18">
        <f t="shared" si="14"/>
        <v>6513000</v>
      </c>
    </row>
    <row r="106" spans="1:18" s="111" customFormat="1" ht="12">
      <c r="A106" s="108" t="s">
        <v>530</v>
      </c>
      <c r="B106" s="540" t="s">
        <v>417</v>
      </c>
      <c r="C106" s="540"/>
      <c r="D106" s="540"/>
      <c r="E106" s="540"/>
      <c r="F106" s="109">
        <f>SUM(F107,F108,F109,F110,F111,F112)</f>
        <v>31167000</v>
      </c>
      <c r="G106" s="109">
        <f>SUM(G107,G108,G110,G112)</f>
        <v>0</v>
      </c>
      <c r="H106" s="109">
        <f>SUM(H107,H108,H110,H112)</f>
        <v>0</v>
      </c>
      <c r="I106" s="109">
        <f>SUM(I107,I108,I109,I110,I111,I112)</f>
        <v>3596000</v>
      </c>
      <c r="J106" s="109">
        <f aca="true" t="shared" si="16" ref="J106:Q106">SUM(J107,J108,J109,J110,J111,J112)</f>
        <v>5447000</v>
      </c>
      <c r="K106" s="109">
        <f t="shared" si="16"/>
        <v>4620000</v>
      </c>
      <c r="L106" s="109">
        <f t="shared" si="16"/>
        <v>4900000</v>
      </c>
      <c r="M106" s="109">
        <f t="shared" si="16"/>
        <v>4800000</v>
      </c>
      <c r="N106" s="109">
        <f t="shared" si="16"/>
        <v>4800000</v>
      </c>
      <c r="O106" s="109">
        <f t="shared" si="16"/>
        <v>0</v>
      </c>
      <c r="P106" s="109">
        <f t="shared" si="16"/>
        <v>0</v>
      </c>
      <c r="Q106" s="109">
        <f t="shared" si="16"/>
        <v>28163000</v>
      </c>
      <c r="R106" s="110">
        <f t="shared" si="14"/>
        <v>28163000</v>
      </c>
    </row>
    <row r="107" spans="1:18" s="4" customFormat="1" ht="27" customHeight="1">
      <c r="A107" s="103" t="s">
        <v>534</v>
      </c>
      <c r="B107" s="17" t="s">
        <v>531</v>
      </c>
      <c r="C107" s="98" t="s">
        <v>420</v>
      </c>
      <c r="D107" s="97">
        <v>2013</v>
      </c>
      <c r="E107" s="97">
        <v>2014</v>
      </c>
      <c r="F107" s="14">
        <v>150000</v>
      </c>
      <c r="G107" s="14"/>
      <c r="H107" s="14"/>
      <c r="I107" s="14">
        <v>35000</v>
      </c>
      <c r="J107" s="14">
        <v>115000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20">
        <f aca="true" t="shared" si="17" ref="Q107:Q112">SUM(I107:P107)</f>
        <v>150000</v>
      </c>
      <c r="R107" s="10">
        <f t="shared" si="14"/>
        <v>150000</v>
      </c>
    </row>
    <row r="108" spans="1:18" s="4" customFormat="1" ht="29.25" customHeight="1">
      <c r="A108" s="103" t="s">
        <v>535</v>
      </c>
      <c r="B108" s="17" t="s">
        <v>282</v>
      </c>
      <c r="C108" s="98" t="s">
        <v>420</v>
      </c>
      <c r="D108" s="97">
        <v>2012</v>
      </c>
      <c r="E108" s="97">
        <v>2014</v>
      </c>
      <c r="F108" s="14">
        <v>2512000</v>
      </c>
      <c r="G108" s="14"/>
      <c r="H108" s="14"/>
      <c r="I108" s="14">
        <v>1700000</v>
      </c>
      <c r="J108" s="14">
        <v>800000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20">
        <f t="shared" si="17"/>
        <v>2500000</v>
      </c>
      <c r="R108" s="10">
        <f t="shared" si="14"/>
        <v>2500000</v>
      </c>
    </row>
    <row r="109" spans="1:18" s="4" customFormat="1" ht="29.25" customHeight="1">
      <c r="A109" s="103" t="s">
        <v>536</v>
      </c>
      <c r="B109" s="17" t="s">
        <v>283</v>
      </c>
      <c r="C109" s="98" t="s">
        <v>420</v>
      </c>
      <c r="D109" s="97">
        <v>2011</v>
      </c>
      <c r="E109" s="97">
        <v>2018</v>
      </c>
      <c r="F109" s="14">
        <v>20188000</v>
      </c>
      <c r="G109" s="14"/>
      <c r="H109" s="14"/>
      <c r="I109" s="14">
        <v>0</v>
      </c>
      <c r="J109" s="14">
        <v>16000</v>
      </c>
      <c r="K109" s="14">
        <v>3020000</v>
      </c>
      <c r="L109" s="14">
        <v>4900000</v>
      </c>
      <c r="M109" s="14">
        <v>4800000</v>
      </c>
      <c r="N109" s="14">
        <v>4800000</v>
      </c>
      <c r="O109" s="14">
        <v>0</v>
      </c>
      <c r="P109" s="14">
        <v>0</v>
      </c>
      <c r="Q109" s="20">
        <f t="shared" si="17"/>
        <v>17536000</v>
      </c>
      <c r="R109" s="10"/>
    </row>
    <row r="110" spans="1:18" s="4" customFormat="1" ht="27" customHeight="1">
      <c r="A110" s="103" t="s">
        <v>537</v>
      </c>
      <c r="B110" s="17" t="s">
        <v>532</v>
      </c>
      <c r="C110" s="98" t="s">
        <v>420</v>
      </c>
      <c r="D110" s="97">
        <v>2000</v>
      </c>
      <c r="E110" s="97">
        <v>2015</v>
      </c>
      <c r="F110" s="14">
        <v>6140000</v>
      </c>
      <c r="G110" s="14"/>
      <c r="H110" s="14"/>
      <c r="I110" s="14">
        <v>800000</v>
      </c>
      <c r="J110" s="14">
        <v>3400000</v>
      </c>
      <c r="K110" s="14">
        <v>1600000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20">
        <f t="shared" si="17"/>
        <v>5800000</v>
      </c>
      <c r="R110" s="10">
        <f t="shared" si="14"/>
        <v>5800000</v>
      </c>
    </row>
    <row r="111" spans="1:18" s="4" customFormat="1" ht="27" customHeight="1">
      <c r="A111" s="103" t="s">
        <v>284</v>
      </c>
      <c r="B111" s="17" t="s">
        <v>285</v>
      </c>
      <c r="C111" s="98" t="s">
        <v>420</v>
      </c>
      <c r="D111" s="97">
        <v>2011</v>
      </c>
      <c r="E111" s="97">
        <v>2014</v>
      </c>
      <c r="F111" s="14">
        <v>1546000</v>
      </c>
      <c r="G111" s="14"/>
      <c r="H111" s="14"/>
      <c r="I111" s="14">
        <v>661000</v>
      </c>
      <c r="J111" s="14">
        <v>885000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20">
        <f t="shared" si="17"/>
        <v>1546000</v>
      </c>
      <c r="R111" s="10"/>
    </row>
    <row r="112" spans="1:18" s="4" customFormat="1" ht="51.75" customHeight="1">
      <c r="A112" s="103" t="s">
        <v>232</v>
      </c>
      <c r="B112" s="17" t="s">
        <v>533</v>
      </c>
      <c r="C112" s="98" t="s">
        <v>441</v>
      </c>
      <c r="D112" s="97">
        <v>2013</v>
      </c>
      <c r="E112" s="97">
        <v>2014</v>
      </c>
      <c r="F112" s="14">
        <v>631000</v>
      </c>
      <c r="G112" s="14"/>
      <c r="H112" s="14"/>
      <c r="I112" s="14">
        <v>400000</v>
      </c>
      <c r="J112" s="14">
        <v>231000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20">
        <f t="shared" si="17"/>
        <v>631000</v>
      </c>
      <c r="R112" s="10">
        <f t="shared" si="14"/>
        <v>631000</v>
      </c>
    </row>
    <row r="113" spans="1:17" s="87" customFormat="1" ht="29.25" customHeight="1">
      <c r="A113" s="538"/>
      <c r="B113" s="538"/>
      <c r="C113" s="538"/>
      <c r="D113" s="538"/>
      <c r="E113" s="538"/>
      <c r="F113" s="538"/>
      <c r="G113" s="538"/>
      <c r="H113" s="538"/>
      <c r="I113" s="538"/>
      <c r="J113" s="538"/>
      <c r="Q113" s="88"/>
    </row>
    <row r="114" spans="1:17" s="83" customFormat="1" ht="12">
      <c r="A114" s="105"/>
      <c r="B114" s="89"/>
      <c r="Q114" s="84"/>
    </row>
    <row r="115" spans="1:17" s="83" customFormat="1" ht="12">
      <c r="A115" s="105"/>
      <c r="B115" s="89"/>
      <c r="Q115" s="84"/>
    </row>
    <row r="116" spans="1:17" s="83" customFormat="1" ht="12">
      <c r="A116" s="105"/>
      <c r="B116" s="89"/>
      <c r="Q116" s="84"/>
    </row>
    <row r="117" spans="1:17" s="83" customFormat="1" ht="12">
      <c r="A117" s="105"/>
      <c r="B117" s="89"/>
      <c r="Q117" s="84"/>
    </row>
    <row r="118" spans="1:17" s="83" customFormat="1" ht="12">
      <c r="A118" s="105"/>
      <c r="B118" s="89"/>
      <c r="Q118" s="84"/>
    </row>
    <row r="119" spans="1:17" s="83" customFormat="1" ht="12">
      <c r="A119" s="105"/>
      <c r="B119" s="89"/>
      <c r="Q119" s="84"/>
    </row>
    <row r="120" spans="1:17" s="83" customFormat="1" ht="12">
      <c r="A120" s="105"/>
      <c r="B120" s="89"/>
      <c r="Q120" s="84"/>
    </row>
    <row r="121" spans="1:17" s="83" customFormat="1" ht="12">
      <c r="A121" s="105"/>
      <c r="B121" s="89"/>
      <c r="Q121" s="84"/>
    </row>
    <row r="122" spans="1:17" s="83" customFormat="1" ht="12">
      <c r="A122" s="105"/>
      <c r="B122" s="89"/>
      <c r="Q122" s="84"/>
    </row>
    <row r="123" spans="1:17" s="83" customFormat="1" ht="12">
      <c r="A123" s="105"/>
      <c r="B123" s="89"/>
      <c r="Q123" s="84"/>
    </row>
    <row r="124" spans="1:17" s="83" customFormat="1" ht="12">
      <c r="A124" s="105"/>
      <c r="B124" s="89"/>
      <c r="Q124" s="84"/>
    </row>
    <row r="125" spans="1:17" s="83" customFormat="1" ht="12">
      <c r="A125" s="105"/>
      <c r="B125" s="89"/>
      <c r="Q125" s="84"/>
    </row>
    <row r="126" spans="1:17" s="83" customFormat="1" ht="12">
      <c r="A126" s="105"/>
      <c r="B126" s="89"/>
      <c r="Q126" s="84"/>
    </row>
    <row r="127" spans="1:17" s="83" customFormat="1" ht="12">
      <c r="A127" s="105"/>
      <c r="B127" s="89"/>
      <c r="Q127" s="84"/>
    </row>
    <row r="128" spans="1:17" s="83" customFormat="1" ht="12">
      <c r="A128" s="105"/>
      <c r="B128" s="89"/>
      <c r="Q128" s="84"/>
    </row>
    <row r="129" spans="1:17" s="83" customFormat="1" ht="12">
      <c r="A129" s="105"/>
      <c r="B129" s="89"/>
      <c r="Q129" s="84"/>
    </row>
    <row r="130" spans="1:17" s="83" customFormat="1" ht="12">
      <c r="A130" s="105"/>
      <c r="B130" s="89"/>
      <c r="Q130" s="84"/>
    </row>
    <row r="131" spans="1:17" s="83" customFormat="1" ht="12">
      <c r="A131" s="105"/>
      <c r="B131" s="89"/>
      <c r="Q131" s="84"/>
    </row>
    <row r="132" spans="1:17" s="83" customFormat="1" ht="12">
      <c r="A132" s="105"/>
      <c r="B132" s="89"/>
      <c r="Q132" s="84"/>
    </row>
    <row r="133" spans="1:17" s="83" customFormat="1" ht="12">
      <c r="A133" s="105"/>
      <c r="B133" s="89"/>
      <c r="Q133" s="84"/>
    </row>
    <row r="134" spans="1:17" s="83" customFormat="1" ht="12">
      <c r="A134" s="105"/>
      <c r="B134" s="89"/>
      <c r="Q134" s="84"/>
    </row>
    <row r="135" spans="1:17" s="83" customFormat="1" ht="12">
      <c r="A135" s="105"/>
      <c r="B135" s="89"/>
      <c r="Q135" s="84"/>
    </row>
    <row r="136" spans="1:17" s="83" customFormat="1" ht="12">
      <c r="A136" s="105"/>
      <c r="B136" s="89"/>
      <c r="Q136" s="84"/>
    </row>
    <row r="137" spans="1:17" s="83" customFormat="1" ht="12">
      <c r="A137" s="105"/>
      <c r="B137" s="89"/>
      <c r="Q137" s="84"/>
    </row>
    <row r="138" spans="1:17" s="83" customFormat="1" ht="12">
      <c r="A138" s="105"/>
      <c r="B138" s="89"/>
      <c r="Q138" s="84"/>
    </row>
    <row r="139" spans="1:17" s="83" customFormat="1" ht="12">
      <c r="A139" s="105"/>
      <c r="B139" s="89"/>
      <c r="Q139" s="84"/>
    </row>
    <row r="140" spans="1:17" s="83" customFormat="1" ht="12">
      <c r="A140" s="105"/>
      <c r="B140" s="89"/>
      <c r="Q140" s="84"/>
    </row>
    <row r="141" spans="1:17" s="83" customFormat="1" ht="12">
      <c r="A141" s="105"/>
      <c r="B141" s="89"/>
      <c r="Q141" s="84"/>
    </row>
    <row r="142" spans="1:17" s="83" customFormat="1" ht="12">
      <c r="A142" s="105"/>
      <c r="B142" s="89"/>
      <c r="Q142" s="84"/>
    </row>
    <row r="143" spans="1:17" s="83" customFormat="1" ht="12">
      <c r="A143" s="105"/>
      <c r="B143" s="89"/>
      <c r="Q143" s="84"/>
    </row>
    <row r="144" spans="1:17" s="83" customFormat="1" ht="12">
      <c r="A144" s="105"/>
      <c r="B144" s="89"/>
      <c r="Q144" s="84"/>
    </row>
    <row r="145" spans="1:17" s="83" customFormat="1" ht="12">
      <c r="A145" s="105"/>
      <c r="B145" s="89"/>
      <c r="Q145" s="84"/>
    </row>
    <row r="146" spans="1:17" s="83" customFormat="1" ht="12">
      <c r="A146" s="105"/>
      <c r="B146" s="89"/>
      <c r="Q146" s="84"/>
    </row>
    <row r="147" spans="1:17" s="83" customFormat="1" ht="12">
      <c r="A147" s="105"/>
      <c r="B147" s="89"/>
      <c r="Q147" s="84"/>
    </row>
    <row r="148" spans="1:17" s="83" customFormat="1" ht="12">
      <c r="A148" s="105"/>
      <c r="B148" s="89"/>
      <c r="Q148" s="84"/>
    </row>
    <row r="149" spans="1:17" s="83" customFormat="1" ht="12">
      <c r="A149" s="105"/>
      <c r="B149" s="89"/>
      <c r="Q149" s="84"/>
    </row>
    <row r="150" spans="1:17" s="83" customFormat="1" ht="12">
      <c r="A150" s="105"/>
      <c r="B150" s="89"/>
      <c r="Q150" s="84"/>
    </row>
    <row r="151" spans="1:17" s="83" customFormat="1" ht="12">
      <c r="A151" s="105"/>
      <c r="B151" s="89"/>
      <c r="Q151" s="84"/>
    </row>
    <row r="152" spans="1:17" s="83" customFormat="1" ht="12">
      <c r="A152" s="105"/>
      <c r="B152" s="89"/>
      <c r="Q152" s="84"/>
    </row>
    <row r="153" spans="1:17" s="83" customFormat="1" ht="12">
      <c r="A153" s="105"/>
      <c r="B153" s="89"/>
      <c r="Q153" s="84"/>
    </row>
    <row r="154" spans="1:17" s="83" customFormat="1" ht="12">
      <c r="A154" s="105"/>
      <c r="B154" s="89"/>
      <c r="Q154" s="84"/>
    </row>
    <row r="155" spans="1:17" s="83" customFormat="1" ht="12">
      <c r="A155" s="105"/>
      <c r="B155" s="89"/>
      <c r="Q155" s="84"/>
    </row>
    <row r="156" spans="1:17" s="83" customFormat="1" ht="12">
      <c r="A156" s="105"/>
      <c r="B156" s="89"/>
      <c r="Q156" s="84"/>
    </row>
    <row r="157" spans="1:17" s="83" customFormat="1" ht="12">
      <c r="A157" s="105"/>
      <c r="B157" s="89"/>
      <c r="Q157" s="84"/>
    </row>
    <row r="158" spans="1:17" s="83" customFormat="1" ht="12">
      <c r="A158" s="105"/>
      <c r="B158" s="89"/>
      <c r="Q158" s="84"/>
    </row>
    <row r="159" spans="1:17" s="83" customFormat="1" ht="12">
      <c r="A159" s="105"/>
      <c r="B159" s="89"/>
      <c r="Q159" s="84"/>
    </row>
    <row r="160" spans="1:17" s="83" customFormat="1" ht="12">
      <c r="A160" s="105"/>
      <c r="B160" s="89"/>
      <c r="Q160" s="84"/>
    </row>
    <row r="161" spans="1:17" s="83" customFormat="1" ht="12">
      <c r="A161" s="105"/>
      <c r="B161" s="89"/>
      <c r="Q161" s="84"/>
    </row>
    <row r="162" spans="1:17" s="83" customFormat="1" ht="12">
      <c r="A162" s="105"/>
      <c r="B162" s="89"/>
      <c r="Q162" s="84"/>
    </row>
    <row r="163" spans="1:17" s="83" customFormat="1" ht="12">
      <c r="A163" s="105"/>
      <c r="B163" s="89"/>
      <c r="Q163" s="84"/>
    </row>
    <row r="164" spans="1:17" s="83" customFormat="1" ht="12">
      <c r="A164" s="105"/>
      <c r="B164" s="89"/>
      <c r="Q164" s="84"/>
    </row>
    <row r="165" spans="1:17" s="83" customFormat="1" ht="12">
      <c r="A165" s="105"/>
      <c r="B165" s="89"/>
      <c r="Q165" s="84"/>
    </row>
    <row r="166" spans="1:17" s="83" customFormat="1" ht="12">
      <c r="A166" s="105"/>
      <c r="B166" s="89"/>
      <c r="Q166" s="84"/>
    </row>
    <row r="167" spans="1:17" s="83" customFormat="1" ht="12">
      <c r="A167" s="105"/>
      <c r="B167" s="89"/>
      <c r="Q167" s="84"/>
    </row>
    <row r="168" spans="1:17" s="83" customFormat="1" ht="12">
      <c r="A168" s="105"/>
      <c r="B168" s="89"/>
      <c r="Q168" s="84"/>
    </row>
    <row r="169" spans="1:17" s="83" customFormat="1" ht="12">
      <c r="A169" s="105"/>
      <c r="B169" s="89"/>
      <c r="Q169" s="84"/>
    </row>
    <row r="170" spans="1:17" s="83" customFormat="1" ht="12">
      <c r="A170" s="105"/>
      <c r="B170" s="89"/>
      <c r="Q170" s="84"/>
    </row>
    <row r="171" spans="1:17" s="83" customFormat="1" ht="12">
      <c r="A171" s="105"/>
      <c r="B171" s="89"/>
      <c r="Q171" s="84"/>
    </row>
    <row r="172" spans="1:17" s="83" customFormat="1" ht="12">
      <c r="A172" s="105"/>
      <c r="B172" s="89"/>
      <c r="Q172" s="84"/>
    </row>
    <row r="173" spans="1:17" s="83" customFormat="1" ht="12">
      <c r="A173" s="105"/>
      <c r="B173" s="89"/>
      <c r="Q173" s="84"/>
    </row>
    <row r="174" spans="1:17" s="83" customFormat="1" ht="12">
      <c r="A174" s="105"/>
      <c r="B174" s="89"/>
      <c r="Q174" s="84"/>
    </row>
    <row r="175" spans="1:17" s="83" customFormat="1" ht="12">
      <c r="A175" s="105"/>
      <c r="B175" s="89"/>
      <c r="Q175" s="84"/>
    </row>
    <row r="176" spans="1:17" s="83" customFormat="1" ht="12">
      <c r="A176" s="105"/>
      <c r="B176" s="89"/>
      <c r="Q176" s="84"/>
    </row>
    <row r="177" spans="1:17" s="83" customFormat="1" ht="12">
      <c r="A177" s="105"/>
      <c r="B177" s="89"/>
      <c r="Q177" s="84"/>
    </row>
    <row r="178" spans="1:17" s="83" customFormat="1" ht="12">
      <c r="A178" s="105"/>
      <c r="B178" s="89"/>
      <c r="Q178" s="84"/>
    </row>
    <row r="179" spans="1:17" s="83" customFormat="1" ht="12">
      <c r="A179" s="105"/>
      <c r="B179" s="89"/>
      <c r="Q179" s="84"/>
    </row>
    <row r="180" spans="1:17" s="83" customFormat="1" ht="12">
      <c r="A180" s="105"/>
      <c r="B180" s="89"/>
      <c r="Q180" s="84"/>
    </row>
    <row r="181" spans="1:17" s="83" customFormat="1" ht="12">
      <c r="A181" s="105"/>
      <c r="B181" s="89"/>
      <c r="Q181" s="84"/>
    </row>
    <row r="182" spans="1:17" s="83" customFormat="1" ht="12">
      <c r="A182" s="105"/>
      <c r="B182" s="89"/>
      <c r="Q182" s="84"/>
    </row>
    <row r="183" spans="1:17" s="83" customFormat="1" ht="12">
      <c r="A183" s="105"/>
      <c r="B183" s="89"/>
      <c r="Q183" s="84"/>
    </row>
    <row r="184" spans="1:17" s="83" customFormat="1" ht="12">
      <c r="A184" s="105"/>
      <c r="B184" s="89"/>
      <c r="Q184" s="84"/>
    </row>
    <row r="185" spans="1:17" s="83" customFormat="1" ht="12">
      <c r="A185" s="105"/>
      <c r="B185" s="89"/>
      <c r="Q185" s="84"/>
    </row>
    <row r="186" spans="1:17" s="83" customFormat="1" ht="12">
      <c r="A186" s="105"/>
      <c r="B186" s="89"/>
      <c r="Q186" s="84"/>
    </row>
    <row r="187" spans="1:17" s="83" customFormat="1" ht="12">
      <c r="A187" s="105"/>
      <c r="B187" s="89"/>
      <c r="Q187" s="84"/>
    </row>
    <row r="188" spans="1:17" s="83" customFormat="1" ht="12">
      <c r="A188" s="105"/>
      <c r="B188" s="89"/>
      <c r="Q188" s="84"/>
    </row>
    <row r="189" spans="1:17" s="83" customFormat="1" ht="12">
      <c r="A189" s="105"/>
      <c r="B189" s="89"/>
      <c r="Q189" s="84"/>
    </row>
    <row r="190" spans="1:17" s="83" customFormat="1" ht="12">
      <c r="A190" s="105"/>
      <c r="B190" s="89"/>
      <c r="Q190" s="84"/>
    </row>
    <row r="191" spans="1:17" s="83" customFormat="1" ht="12">
      <c r="A191" s="105"/>
      <c r="B191" s="89"/>
      <c r="Q191" s="84"/>
    </row>
    <row r="192" spans="1:17" s="83" customFormat="1" ht="12">
      <c r="A192" s="105"/>
      <c r="B192" s="89"/>
      <c r="Q192" s="84"/>
    </row>
    <row r="193" spans="1:17" s="83" customFormat="1" ht="12">
      <c r="A193" s="105"/>
      <c r="B193" s="89"/>
      <c r="Q193" s="84"/>
    </row>
    <row r="194" spans="1:17" s="83" customFormat="1" ht="12">
      <c r="A194" s="105"/>
      <c r="B194" s="89"/>
      <c r="Q194" s="84"/>
    </row>
    <row r="195" spans="1:17" s="83" customFormat="1" ht="12">
      <c r="A195" s="105"/>
      <c r="B195" s="89"/>
      <c r="Q195" s="84"/>
    </row>
    <row r="196" spans="1:17" s="83" customFormat="1" ht="12">
      <c r="A196" s="105"/>
      <c r="B196" s="89"/>
      <c r="Q196" s="84"/>
    </row>
    <row r="197" spans="1:17" s="83" customFormat="1" ht="12">
      <c r="A197" s="105"/>
      <c r="B197" s="89"/>
      <c r="Q197" s="84"/>
    </row>
    <row r="198" spans="1:17" s="83" customFormat="1" ht="12">
      <c r="A198" s="105"/>
      <c r="B198" s="89"/>
      <c r="Q198" s="84"/>
    </row>
    <row r="199" spans="1:17" s="83" customFormat="1" ht="12">
      <c r="A199" s="105"/>
      <c r="B199" s="89"/>
      <c r="Q199" s="84"/>
    </row>
    <row r="200" spans="1:17" s="83" customFormat="1" ht="12">
      <c r="A200" s="105"/>
      <c r="B200" s="89"/>
      <c r="Q200" s="84"/>
    </row>
    <row r="201" spans="1:17" s="83" customFormat="1" ht="12">
      <c r="A201" s="105"/>
      <c r="B201" s="89"/>
      <c r="Q201" s="84"/>
    </row>
    <row r="202" spans="1:17" s="83" customFormat="1" ht="12">
      <c r="A202" s="105"/>
      <c r="B202" s="89"/>
      <c r="Q202" s="84"/>
    </row>
    <row r="203" spans="1:17" s="83" customFormat="1" ht="12">
      <c r="A203" s="105"/>
      <c r="B203" s="89"/>
      <c r="Q203" s="84"/>
    </row>
    <row r="204" spans="1:17" s="83" customFormat="1" ht="12">
      <c r="A204" s="105"/>
      <c r="B204" s="89"/>
      <c r="Q204" s="84"/>
    </row>
    <row r="205" spans="1:17" s="83" customFormat="1" ht="12">
      <c r="A205" s="105"/>
      <c r="B205" s="89"/>
      <c r="Q205" s="84"/>
    </row>
    <row r="206" spans="1:17" s="83" customFormat="1" ht="12">
      <c r="A206" s="105"/>
      <c r="B206" s="89"/>
      <c r="Q206" s="84"/>
    </row>
    <row r="207" spans="1:17" s="83" customFormat="1" ht="12">
      <c r="A207" s="105"/>
      <c r="B207" s="89"/>
      <c r="Q207" s="84"/>
    </row>
    <row r="208" spans="1:17" s="83" customFormat="1" ht="12">
      <c r="A208" s="105"/>
      <c r="B208" s="89"/>
      <c r="Q208" s="84"/>
    </row>
    <row r="209" spans="1:17" s="83" customFormat="1" ht="12">
      <c r="A209" s="105"/>
      <c r="B209" s="89"/>
      <c r="Q209" s="84"/>
    </row>
    <row r="210" spans="1:17" s="83" customFormat="1" ht="12">
      <c r="A210" s="105"/>
      <c r="B210" s="89"/>
      <c r="Q210" s="84"/>
    </row>
    <row r="211" spans="1:17" s="83" customFormat="1" ht="12">
      <c r="A211" s="105"/>
      <c r="B211" s="89"/>
      <c r="Q211" s="84"/>
    </row>
    <row r="212" spans="1:17" s="83" customFormat="1" ht="12">
      <c r="A212" s="105"/>
      <c r="B212" s="89"/>
      <c r="Q212" s="84"/>
    </row>
    <row r="213" spans="1:17" s="83" customFormat="1" ht="12">
      <c r="A213" s="105"/>
      <c r="B213" s="89"/>
      <c r="Q213" s="84"/>
    </row>
    <row r="214" spans="1:17" s="83" customFormat="1" ht="12">
      <c r="A214" s="105"/>
      <c r="B214" s="89"/>
      <c r="Q214" s="84"/>
    </row>
    <row r="215" spans="1:17" s="83" customFormat="1" ht="12">
      <c r="A215" s="105"/>
      <c r="B215" s="89"/>
      <c r="Q215" s="84"/>
    </row>
    <row r="216" spans="1:17" s="83" customFormat="1" ht="12">
      <c r="A216" s="105"/>
      <c r="B216" s="89"/>
      <c r="Q216" s="84"/>
    </row>
    <row r="217" spans="1:17" s="83" customFormat="1" ht="12">
      <c r="A217" s="105"/>
      <c r="B217" s="89"/>
      <c r="Q217" s="84"/>
    </row>
    <row r="218" spans="1:17" s="83" customFormat="1" ht="12">
      <c r="A218" s="105"/>
      <c r="B218" s="89"/>
      <c r="Q218" s="84"/>
    </row>
    <row r="219" spans="1:17" s="83" customFormat="1" ht="12">
      <c r="A219" s="105"/>
      <c r="B219" s="89"/>
      <c r="Q219" s="84"/>
    </row>
    <row r="220" spans="1:17" s="83" customFormat="1" ht="12">
      <c r="A220" s="105"/>
      <c r="B220" s="89"/>
      <c r="Q220" s="84"/>
    </row>
    <row r="221" spans="1:17" s="83" customFormat="1" ht="12">
      <c r="A221" s="105"/>
      <c r="B221" s="89"/>
      <c r="Q221" s="84"/>
    </row>
    <row r="222" spans="1:17" s="83" customFormat="1" ht="12">
      <c r="A222" s="105"/>
      <c r="B222" s="89"/>
      <c r="Q222" s="84"/>
    </row>
    <row r="223" spans="1:17" s="83" customFormat="1" ht="12">
      <c r="A223" s="105"/>
      <c r="B223" s="89"/>
      <c r="Q223" s="84"/>
    </row>
    <row r="224" spans="1:17" s="83" customFormat="1" ht="12">
      <c r="A224" s="105"/>
      <c r="B224" s="89"/>
      <c r="Q224" s="84"/>
    </row>
    <row r="225" spans="1:17" s="83" customFormat="1" ht="12">
      <c r="A225" s="105"/>
      <c r="B225" s="89"/>
      <c r="Q225" s="84"/>
    </row>
    <row r="226" spans="1:17" s="83" customFormat="1" ht="12">
      <c r="A226" s="105"/>
      <c r="B226" s="89"/>
      <c r="Q226" s="84"/>
    </row>
    <row r="227" spans="1:17" s="83" customFormat="1" ht="12">
      <c r="A227" s="105"/>
      <c r="B227" s="89"/>
      <c r="Q227" s="84"/>
    </row>
    <row r="228" spans="1:17" s="83" customFormat="1" ht="12">
      <c r="A228" s="105"/>
      <c r="B228" s="89"/>
      <c r="Q228" s="84"/>
    </row>
    <row r="229" spans="1:17" s="83" customFormat="1" ht="12">
      <c r="A229" s="105"/>
      <c r="B229" s="89"/>
      <c r="Q229" s="84"/>
    </row>
    <row r="230" spans="1:17" s="83" customFormat="1" ht="12">
      <c r="A230" s="105"/>
      <c r="B230" s="89"/>
      <c r="Q230" s="84"/>
    </row>
    <row r="231" spans="1:17" s="83" customFormat="1" ht="12">
      <c r="A231" s="105"/>
      <c r="B231" s="89"/>
      <c r="Q231" s="84"/>
    </row>
    <row r="232" spans="1:17" s="83" customFormat="1" ht="12">
      <c r="A232" s="105"/>
      <c r="B232" s="89"/>
      <c r="Q232" s="84"/>
    </row>
    <row r="233" spans="1:17" s="83" customFormat="1" ht="12">
      <c r="A233" s="105"/>
      <c r="B233" s="89"/>
      <c r="Q233" s="84"/>
    </row>
    <row r="234" spans="1:17" s="83" customFormat="1" ht="12">
      <c r="A234" s="105"/>
      <c r="B234" s="89"/>
      <c r="Q234" s="84"/>
    </row>
    <row r="235" spans="1:17" s="83" customFormat="1" ht="12">
      <c r="A235" s="105"/>
      <c r="B235" s="89"/>
      <c r="Q235" s="84"/>
    </row>
    <row r="236" spans="1:17" s="83" customFormat="1" ht="12">
      <c r="A236" s="105"/>
      <c r="B236" s="89"/>
      <c r="Q236" s="84"/>
    </row>
    <row r="237" spans="1:17" s="83" customFormat="1" ht="12">
      <c r="A237" s="105"/>
      <c r="B237" s="89"/>
      <c r="Q237" s="84"/>
    </row>
    <row r="238" spans="1:17" s="83" customFormat="1" ht="12">
      <c r="A238" s="105"/>
      <c r="B238" s="89"/>
      <c r="Q238" s="84"/>
    </row>
    <row r="239" spans="1:17" s="83" customFormat="1" ht="12">
      <c r="A239" s="105"/>
      <c r="B239" s="89"/>
      <c r="Q239" s="84"/>
    </row>
    <row r="240" spans="1:17" s="83" customFormat="1" ht="12">
      <c r="A240" s="105"/>
      <c r="B240" s="89"/>
      <c r="Q240" s="84"/>
    </row>
    <row r="241" spans="1:17" s="83" customFormat="1" ht="12">
      <c r="A241" s="105"/>
      <c r="B241" s="89"/>
      <c r="Q241" s="84"/>
    </row>
    <row r="242" spans="1:17" s="83" customFormat="1" ht="12">
      <c r="A242" s="105"/>
      <c r="B242" s="89"/>
      <c r="Q242" s="84"/>
    </row>
    <row r="243" spans="1:17" s="83" customFormat="1" ht="12">
      <c r="A243" s="105"/>
      <c r="B243" s="89"/>
      <c r="Q243" s="84"/>
    </row>
    <row r="244" spans="1:17" s="83" customFormat="1" ht="12">
      <c r="A244" s="105"/>
      <c r="B244" s="89"/>
      <c r="Q244" s="84"/>
    </row>
    <row r="245" spans="1:17" s="83" customFormat="1" ht="12">
      <c r="A245" s="105"/>
      <c r="B245" s="89"/>
      <c r="Q245" s="84"/>
    </row>
    <row r="246" spans="1:17" s="83" customFormat="1" ht="12">
      <c r="A246" s="105"/>
      <c r="B246" s="89"/>
      <c r="Q246" s="84"/>
    </row>
    <row r="247" spans="1:17" s="83" customFormat="1" ht="12">
      <c r="A247" s="105"/>
      <c r="B247" s="89"/>
      <c r="Q247" s="84"/>
    </row>
    <row r="248" spans="1:17" s="83" customFormat="1" ht="12">
      <c r="A248" s="105"/>
      <c r="B248" s="89"/>
      <c r="Q248" s="84"/>
    </row>
    <row r="249" spans="1:17" s="83" customFormat="1" ht="12">
      <c r="A249" s="105"/>
      <c r="B249" s="89"/>
      <c r="Q249" s="84"/>
    </row>
    <row r="250" spans="1:17" s="83" customFormat="1" ht="12">
      <c r="A250" s="105"/>
      <c r="B250" s="89"/>
      <c r="Q250" s="84"/>
    </row>
    <row r="251" spans="1:17" s="83" customFormat="1" ht="12">
      <c r="A251" s="105"/>
      <c r="B251" s="89"/>
      <c r="Q251" s="84"/>
    </row>
    <row r="252" spans="1:17" s="83" customFormat="1" ht="12">
      <c r="A252" s="105"/>
      <c r="B252" s="89"/>
      <c r="Q252" s="84"/>
    </row>
    <row r="253" spans="1:17" s="83" customFormat="1" ht="12">
      <c r="A253" s="105"/>
      <c r="B253" s="89"/>
      <c r="Q253" s="84"/>
    </row>
    <row r="254" spans="1:17" s="83" customFormat="1" ht="12">
      <c r="A254" s="105"/>
      <c r="B254" s="89"/>
      <c r="Q254" s="84"/>
    </row>
    <row r="255" spans="1:17" s="83" customFormat="1" ht="12">
      <c r="A255" s="105"/>
      <c r="B255" s="89"/>
      <c r="Q255" s="84"/>
    </row>
  </sheetData>
  <sheetProtection password="CF53" sheet="1" formatCells="0" formatColumns="0" formatRows="0" insertColumns="0" insertRows="0" insertHyperlinks="0" deleteColumns="0" deleteRows="0" sort="0" autoFilter="0" pivotTables="0"/>
  <mergeCells count="22">
    <mergeCell ref="Q2:Q3"/>
    <mergeCell ref="B5:E5"/>
    <mergeCell ref="A2:A3"/>
    <mergeCell ref="B2:B3"/>
    <mergeCell ref="C2:C3"/>
    <mergeCell ref="D2:E2"/>
    <mergeCell ref="B8:E8"/>
    <mergeCell ref="B9:E9"/>
    <mergeCell ref="H2:P2"/>
    <mergeCell ref="F2:F3"/>
    <mergeCell ref="B6:E6"/>
    <mergeCell ref="B7:E7"/>
    <mergeCell ref="P1:Q1"/>
    <mergeCell ref="A1:O1"/>
    <mergeCell ref="A113:J113"/>
    <mergeCell ref="B22:E22"/>
    <mergeCell ref="B106:E106"/>
    <mergeCell ref="B26:E26"/>
    <mergeCell ref="B27:E27"/>
    <mergeCell ref="B24:E24"/>
    <mergeCell ref="B21:E21"/>
    <mergeCell ref="B12:E12"/>
  </mergeCells>
  <printOptions horizontalCentered="1"/>
  <pageMargins left="0.3937007874015748" right="0.1968503937007874" top="0.984251968503937" bottom="0.5905511811023623" header="0.5118110236220472" footer="0.5118110236220472"/>
  <pageSetup fitToHeight="10" fitToWidth="2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mkondratenko</cp:lastModifiedBy>
  <cp:lastPrinted>2013-08-28T11:25:11Z</cp:lastPrinted>
  <dcterms:created xsi:type="dcterms:W3CDTF">2010-08-25T09:27:19Z</dcterms:created>
  <dcterms:modified xsi:type="dcterms:W3CDTF">2013-08-30T10:53:46Z</dcterms:modified>
  <cp:category/>
  <cp:version/>
  <cp:contentType/>
  <cp:contentStatus/>
</cp:coreProperties>
</file>