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1910" windowHeight="6585" tabRatio="876" activeTab="4"/>
  </bookViews>
  <sheets>
    <sheet name="1Dochody i Wydatki" sheetId="1" r:id="rId1"/>
    <sheet name="2Nadwyżka" sheetId="2" r:id="rId2"/>
    <sheet name="3Zlecone i porozumienia" sheetId="3" r:id="rId3"/>
    <sheet name="4Dotacje" sheetId="4" r:id="rId4"/>
    <sheet name="5 DOCHODY" sheetId="5" r:id="rId5"/>
    <sheet name="6 WYDATKI" sheetId="6" r:id="rId6"/>
    <sheet name="7Śr specjalne" sheetId="7" r:id="rId7"/>
    <sheet name="8Razem inwestycje i majątkowe" sheetId="8" r:id="rId8"/>
    <sheet name="9Inwestycje komunalne" sheetId="9" r:id="rId9"/>
    <sheet name="10Pozostałe majątkowe" sheetId="10" r:id="rId10"/>
    <sheet name="ZKM" sheetId="11" r:id="rId11"/>
    <sheet name="ZGM" sheetId="12" r:id="rId12"/>
    <sheet name="Przedszkola" sheetId="13" r:id="rId13"/>
    <sheet name="Wyspiarz" sheetId="14" r:id="rId14"/>
    <sheet name="Relax" sheetId="15" r:id="rId15"/>
    <sheet name="ZGO" sheetId="16" r:id="rId16"/>
    <sheet name="geodezyjny" sheetId="17" r:id="rId17"/>
    <sheet name="GFOŚiGW" sheetId="18" r:id="rId18"/>
    <sheet name="PFOŚiGW" sheetId="19" r:id="rId19"/>
  </sheets>
  <definedNames>
    <definedName name="_xlnm.Print_Area" localSheetId="9">'10Pozostałe majątkowe'!$A$1:$F$46</definedName>
    <definedName name="_xlnm.Print_Area" localSheetId="0">'1Dochody i Wydatki'!$A$1:$H$43</definedName>
    <definedName name="_xlnm.Print_Area" localSheetId="1">'2Nadwyżka'!$A$1:$E$29</definedName>
    <definedName name="_xlnm.Print_Area" localSheetId="2">'3Zlecone i porozumienia'!$A$1:$I$30</definedName>
    <definedName name="_xlnm.Print_Area" localSheetId="3">'4Dotacje'!$A$1:$F$52</definedName>
    <definedName name="_xlnm.Print_Area" localSheetId="4">'5 DOCHODY'!$A$1:$G$233</definedName>
    <definedName name="_xlnm.Print_Area" localSheetId="5">'6 WYDATKI'!$A$1:$F$530</definedName>
    <definedName name="_xlnm.Print_Area" localSheetId="6">'7Śr specjalne'!$A$1:$I$24</definedName>
    <definedName name="_xlnm.Print_Area" localSheetId="7">'8Razem inwestycje i majątkowe'!$A$1:$F$47</definedName>
    <definedName name="_xlnm.Print_Area" localSheetId="8">'9Inwestycje komunalne'!$A$1:$G$57</definedName>
    <definedName name="_xlnm.Print_Area" localSheetId="18">'PFOŚiGW'!$A$1:$F$17</definedName>
    <definedName name="_xlnm.Print_Area" localSheetId="13">'Wyspiarz'!$A$1:$F$39</definedName>
    <definedName name="_xlnm.Print_Area" localSheetId="11">'ZGM'!$A$1:$F$37</definedName>
  </definedNames>
  <calcPr fullCalcOnLoad="1"/>
</workbook>
</file>

<file path=xl/sharedStrings.xml><?xml version="1.0" encoding="utf-8"?>
<sst xmlns="http://schemas.openxmlformats.org/spreadsheetml/2006/main" count="2105" uniqueCount="730">
  <si>
    <t>Oświetlenie ulicy Piastowskiej (od ul.Kościuszki do ul.Wyspiańskiego i od ul.Monte Cassino do ul.Chrobrego) oraz ulicy Kościuszki (od ul.Piastowskiej do ul.Konstytucji 3-go Maja)</t>
  </si>
  <si>
    <t xml:space="preserve">Budowa Centrum Kultury i Sportu przy ul. Matejki </t>
  </si>
  <si>
    <t>Budowa ścieżki rowerowej wzdłuż 
ul. Moniuszki i Prusa</t>
  </si>
  <si>
    <t>Odwodnienie skrzyżowania ul. Wojska Polskiego z Bałtycką</t>
  </si>
  <si>
    <t>Odwodnienie skrzyżowania ul. Wojska Polskiego z Fredry</t>
  </si>
  <si>
    <t>Odwodnienie ulicy Grudziądzkiej na odcinku pomiędzy ul. Toruńską i Warszawską</t>
  </si>
  <si>
    <t>Przebudowa ul. Bohaterów Września i Monte Cassino</t>
  </si>
  <si>
    <t>Budowa drogi łączącej ul. Uzdrowiskową z Jachtową</t>
  </si>
  <si>
    <t>Budowa parkingu przy ul. Monte Cassino/Piastowska</t>
  </si>
  <si>
    <t>Przebudowa ul. Małopolskiej, Kaszubskiej i Mazurskiej 
(I etap - ul.Kaszubska od ul.Małopolskiej do Wielkopolskiej, chodnik ul. Mazurska)</t>
  </si>
  <si>
    <t>Adaptacja hotelu przy ul. Modrzejewskiej na lokale socjalne</t>
  </si>
  <si>
    <t>Modernizacja kotłowni olejowej w Zespole Szkół Morskich przy ul. Sołtana</t>
  </si>
  <si>
    <t xml:space="preserve"> Rozbudowa Szpitala Miejskiego przy 
ul. Mieszka I/Jana z Kolna</t>
  </si>
  <si>
    <t xml:space="preserve"> Budowa boiska do jazdy na deskorolce (skatepark) przy ul. Kościuszki </t>
  </si>
  <si>
    <t>Budowa kanalizacji sanitarnych 
w ulicach Osiedla Rycerska wraz
z odtworzeniem dróg - II etap</t>
  </si>
  <si>
    <t>Oświetlenie ulicy Szkolnej 
(od ul.Gdyńskiej do ul.Markiewicza)</t>
  </si>
  <si>
    <t>Zasilenie energetyczne imprez odbywających się na plaży 
(wejście przy ul.Chrobrego)</t>
  </si>
  <si>
    <t>Gospodarka ściekowa Miasta  - etap II - kanalizacja ściekowa Ognicy i Przytoru-Łunowa</t>
  </si>
  <si>
    <t xml:space="preserve"> Schronisko dla zwierząt 
(zmiana lokalizacji) </t>
  </si>
  <si>
    <t>Sieci wodociągowo-kanalizacyjne ul.Jachtowa i Uzdrowiskowa</t>
  </si>
  <si>
    <t>Modernizacja drogi krajowej nr 3 ze Świnoujścia do przejścia granicznego Garz (na odcinku od km 5+173 do km 8+651) - w granicach administracyjnych miasta Świnoujścia (ul. Wolińska)</t>
  </si>
  <si>
    <t>Tabela nr 8</t>
  </si>
  <si>
    <t>Zadania w zakresie upowszechniania  turystyki</t>
  </si>
  <si>
    <t xml:space="preserve">                         - subwencje i dotacje</t>
  </si>
  <si>
    <t xml:space="preserve">                         - obligacje komunalne</t>
  </si>
  <si>
    <t xml:space="preserve">                    b) środki GFOŚiGW</t>
  </si>
  <si>
    <t>Inwestycja finansowana przy udziale środków z budżetu państwa oraz PHARE</t>
  </si>
  <si>
    <t>Inwestycja finansowana przy udziale środków GFOŚiGW</t>
  </si>
  <si>
    <t xml:space="preserve">Inwestycja finansowana przy udziale środków  z budżetu państwa oraz GFOŚiGW </t>
  </si>
  <si>
    <t xml:space="preserve">Inwestycja finansowana przy udziale środków z budżetu państwa </t>
  </si>
  <si>
    <t>90001
90003</t>
  </si>
  <si>
    <t xml:space="preserve">Inwestycja finansowana przy udziale środków  GFOŚiGW oraz PHARE </t>
  </si>
  <si>
    <t xml:space="preserve">Inwestycja finansowana przy udziale środków  PHARE </t>
  </si>
  <si>
    <t xml:space="preserve">Inwestycja finansowana przy udziale środków  GFOŚiGW </t>
  </si>
  <si>
    <t>Inwestycja finansowana również z działu 851</t>
  </si>
  <si>
    <t>Inwestycja finansowana również z działu 926</t>
  </si>
  <si>
    <t>majątkowe</t>
  </si>
  <si>
    <t>Budowa ciągu pieszego wzdłuż nowej promenady na wydmach wraz z oświetleniem (I etap - odc. o dł. ok. 650m między dwoma kolejnymi wejściami na plażę)</t>
  </si>
  <si>
    <t>Tabela nr 9</t>
  </si>
  <si>
    <t>Przebudowa ul. Konstytucji 3 Maja wraz z budową ścieżki rowerowej oraz przebudową oświetlenia ulicznego</t>
  </si>
  <si>
    <t>Budowa sanitariatów i natrysków przy wejściach na plażę od ul.Żeromskiego</t>
  </si>
  <si>
    <t>Dział</t>
  </si>
  <si>
    <t>Rozdział</t>
  </si>
  <si>
    <t>Treść</t>
  </si>
  <si>
    <t>Wydatki bieżące</t>
  </si>
  <si>
    <t>010</t>
  </si>
  <si>
    <t>ROLNICTWO I ŁOWIECTWO</t>
  </si>
  <si>
    <t>01095</t>
  </si>
  <si>
    <t>§</t>
  </si>
  <si>
    <t>Kwota w zł</t>
  </si>
  <si>
    <t xml:space="preserve">DOCHODY ZWIĄZANE Z REALIZACJĄ ZADAŃ Z ZAKRESU  </t>
  </si>
  <si>
    <t>020</t>
  </si>
  <si>
    <t>LEŚNICTWO</t>
  </si>
  <si>
    <t xml:space="preserve">LEŚNICTWO </t>
  </si>
  <si>
    <t>02095</t>
  </si>
  <si>
    <t>Pozostała działalność</t>
  </si>
  <si>
    <t>600</t>
  </si>
  <si>
    <t>TRANSPORT I ŁĄCZNOŚĆ</t>
  </si>
  <si>
    <t>60004</t>
  </si>
  <si>
    <t>60015</t>
  </si>
  <si>
    <t>Drogi publiczne gminne</t>
  </si>
  <si>
    <t>60016</t>
  </si>
  <si>
    <t>630</t>
  </si>
  <si>
    <t>TURYSTYKA</t>
  </si>
  <si>
    <t>63095</t>
  </si>
  <si>
    <t>700</t>
  </si>
  <si>
    <t>GOSPODARKA MIESZKANIOWA</t>
  </si>
  <si>
    <t>70005</t>
  </si>
  <si>
    <t>Gospodarka gruntami i nieruchomościami</t>
  </si>
  <si>
    <t>70095</t>
  </si>
  <si>
    <t>710</t>
  </si>
  <si>
    <t>DZIAŁALNOŚĆ USŁUGOWA</t>
  </si>
  <si>
    <t>71004</t>
  </si>
  <si>
    <t>71014</t>
  </si>
  <si>
    <t>750</t>
  </si>
  <si>
    <t>ADMINISTRACJA PUBLICZNA</t>
  </si>
  <si>
    <t>75020</t>
  </si>
  <si>
    <t>Starostwa powiatowe</t>
  </si>
  <si>
    <t>75023</t>
  </si>
  <si>
    <t>75095</t>
  </si>
  <si>
    <t>754</t>
  </si>
  <si>
    <t>75405</t>
  </si>
  <si>
    <t>75411</t>
  </si>
  <si>
    <t>75412</t>
  </si>
  <si>
    <t>Ochotnicze straże pożarne</t>
  </si>
  <si>
    <t>757</t>
  </si>
  <si>
    <t>OBSŁUGA DŁUGU PUBLICZNEGO</t>
  </si>
  <si>
    <t>801</t>
  </si>
  <si>
    <t>OŚWIATA I WYCHOWANIE</t>
  </si>
  <si>
    <t>80101</t>
  </si>
  <si>
    <t>Szkoły podstawowe</t>
  </si>
  <si>
    <t>80102</t>
  </si>
  <si>
    <t>80104</t>
  </si>
  <si>
    <t>80110</t>
  </si>
  <si>
    <t>Gimnazja</t>
  </si>
  <si>
    <t>80111</t>
  </si>
  <si>
    <t>Gimnazja specjalne</t>
  </si>
  <si>
    <t>80120</t>
  </si>
  <si>
    <t>80130</t>
  </si>
  <si>
    <t>80134</t>
  </si>
  <si>
    <t>80195</t>
  </si>
  <si>
    <t>851</t>
  </si>
  <si>
    <t>OCHRONA ZDROWIA</t>
  </si>
  <si>
    <t>85111</t>
  </si>
  <si>
    <t>Szpitale ogólne</t>
  </si>
  <si>
    <t>85117</t>
  </si>
  <si>
    <t>85195</t>
  </si>
  <si>
    <t>853</t>
  </si>
  <si>
    <t>85305</t>
  </si>
  <si>
    <t>Dodatki mieszkaniowe</t>
  </si>
  <si>
    <t>85395</t>
  </si>
  <si>
    <t>854</t>
  </si>
  <si>
    <t>85403</t>
  </si>
  <si>
    <t>85401</t>
  </si>
  <si>
    <t>85407</t>
  </si>
  <si>
    <t>Placówki wychowania pozaszkolnego</t>
  </si>
  <si>
    <t>85410</t>
  </si>
  <si>
    <t>85415</t>
  </si>
  <si>
    <t>Pomoc materialna dla uczniów</t>
  </si>
  <si>
    <t>85417</t>
  </si>
  <si>
    <t>900</t>
  </si>
  <si>
    <t>90003</t>
  </si>
  <si>
    <t>90004</t>
  </si>
  <si>
    <t>90013</t>
  </si>
  <si>
    <t>90015</t>
  </si>
  <si>
    <t>90095</t>
  </si>
  <si>
    <t>921</t>
  </si>
  <si>
    <t>92109</t>
  </si>
  <si>
    <t>92118</t>
  </si>
  <si>
    <t>92116</t>
  </si>
  <si>
    <t>92195</t>
  </si>
  <si>
    <t>926</t>
  </si>
  <si>
    <t>KULTURA FIZYCZNA I SPORT</t>
  </si>
  <si>
    <t>92605</t>
  </si>
  <si>
    <t>Placówki opiekuńczo - wychowawcze</t>
  </si>
  <si>
    <t>Rodziny zastępcze</t>
  </si>
  <si>
    <t>85333</t>
  </si>
  <si>
    <t>71013</t>
  </si>
  <si>
    <t>71015</t>
  </si>
  <si>
    <t>Nadzór budowlany</t>
  </si>
  <si>
    <t>75011</t>
  </si>
  <si>
    <t>75045</t>
  </si>
  <si>
    <t>Komisje poborowe</t>
  </si>
  <si>
    <t>75414</t>
  </si>
  <si>
    <t>Obrona cywilna</t>
  </si>
  <si>
    <t>85156</t>
  </si>
  <si>
    <t>85154</t>
  </si>
  <si>
    <t>Przeciwdziałanie alkoholizmowi</t>
  </si>
  <si>
    <t>85321</t>
  </si>
  <si>
    <t>Oświetlenie ulic, placów i dróg</t>
  </si>
  <si>
    <t>RAZEM</t>
  </si>
  <si>
    <t>Wpływy z opłaty komunikacyjnej</t>
  </si>
  <si>
    <t>75601</t>
  </si>
  <si>
    <t>Wpływy z podatku dochodowego od osób fizycznych</t>
  </si>
  <si>
    <t>Podatek od nieruchomości</t>
  </si>
  <si>
    <t>Podatek rolny</t>
  </si>
  <si>
    <t>Podatek leśny</t>
  </si>
  <si>
    <t>Podatek od środków transportowych</t>
  </si>
  <si>
    <t>Podatek od spadków i darowizn</t>
  </si>
  <si>
    <t>Podatek od posiadania psów</t>
  </si>
  <si>
    <t>Wpływy z opłaty targowej</t>
  </si>
  <si>
    <t>Wpływy z opłaty miejscowej</t>
  </si>
  <si>
    <t>Podatek od czynności cywilnoprawnych</t>
  </si>
  <si>
    <t>75618</t>
  </si>
  <si>
    <t>Wpływy z opłaty skarbowej</t>
  </si>
  <si>
    <t>75621</t>
  </si>
  <si>
    <t>Udziały gmin w podatkach stanowiących dochód 
budżetu państwa</t>
  </si>
  <si>
    <t>Podatek dochodowy od osób fizycznych</t>
  </si>
  <si>
    <t>Podatek dochodowy od osób prawnych</t>
  </si>
  <si>
    <t>75622</t>
  </si>
  <si>
    <t>758</t>
  </si>
  <si>
    <t>RÓŻNE ROZLICZENIA</t>
  </si>
  <si>
    <t>75801</t>
  </si>
  <si>
    <t>75814</t>
  </si>
  <si>
    <t>Różne rozliczenia finansowe</t>
  </si>
  <si>
    <t>GOSPODARKA KOMUNALNA I OCHRONA 
ŚRODOWISKA</t>
  </si>
  <si>
    <t>Część oświatowa subwencji ogólnej dla jednostek 
samorządu terytorialnego</t>
  </si>
  <si>
    <t>Pozostałe odsetki</t>
  </si>
  <si>
    <t>Wpływy z opłat za zezwolenia na sprzedaż alkoholu</t>
  </si>
  <si>
    <t>Wpływy z różnych dochodów</t>
  </si>
  <si>
    <t>Subwencje ogólne z budżetu państwa</t>
  </si>
  <si>
    <t>Odsetki od nieterminowych wpłat z tytułu podatków i opłat</t>
  </si>
  <si>
    <t>Ośrodki pomocy społecznej</t>
  </si>
  <si>
    <t>Powiatowe urzędy pracy</t>
  </si>
  <si>
    <t xml:space="preserve">Wpływy z usług </t>
  </si>
  <si>
    <t>Urzędy wojewódzkie</t>
  </si>
  <si>
    <t xml:space="preserve">Lokalny transport zbiorowy </t>
  </si>
  <si>
    <t>Szkoły zawodowe specjalne</t>
  </si>
  <si>
    <t>Świetlice szkolne</t>
  </si>
  <si>
    <t>Szkolne schroniska młodzieżowe</t>
  </si>
  <si>
    <t>Schroniska dla zwierząt</t>
  </si>
  <si>
    <t xml:space="preserve">Licea ogólnokształcące </t>
  </si>
  <si>
    <t xml:space="preserve">Rozdział </t>
  </si>
  <si>
    <t xml:space="preserve">Rodzaj zadania </t>
  </si>
  <si>
    <t>/w zł/</t>
  </si>
  <si>
    <t>Żłobki</t>
  </si>
  <si>
    <t xml:space="preserve">Pozostała działalność </t>
  </si>
  <si>
    <t>75818</t>
  </si>
  <si>
    <t>92601</t>
  </si>
  <si>
    <t>Obiekty sportowe</t>
  </si>
  <si>
    <t>Zakład Komunikacji Miejskiej</t>
  </si>
  <si>
    <t>Zadania w zakresie oświaty i wychowania</t>
  </si>
  <si>
    <t>Świadczenie usług z tytułu ochrony zdrowia</t>
  </si>
  <si>
    <t>Świadczenie usług z tytułu opieki społecznej</t>
  </si>
  <si>
    <t>Świadczenie usług w zakresie kultury i ochrony
dziedzictwa narodowego</t>
  </si>
  <si>
    <t>Świadczenie usług w zakresie kultury fizycznej i sportu</t>
  </si>
  <si>
    <t>/ w zł /</t>
  </si>
  <si>
    <t>500</t>
  </si>
  <si>
    <t>HANDEL</t>
  </si>
  <si>
    <t>50095</t>
  </si>
  <si>
    <t>Wpływy z różnych opłat</t>
  </si>
  <si>
    <t>Zakład Gospodarki Mieszkaniowej</t>
  </si>
  <si>
    <t>Miejski Dom Kultury</t>
  </si>
  <si>
    <t>Dotacje celowe otrzymane z budżetu państwa na zadania bieżące realizowane przez powiat na podstawie porozumień z organami administracji rządowej</t>
  </si>
  <si>
    <t>Opracowania geodezyjne i kartograficzne</t>
  </si>
  <si>
    <t>Usługi opiekuńcze i specjalistyczne usługi opiekuńcze</t>
  </si>
  <si>
    <t xml:space="preserve">Pozostałe odsetki </t>
  </si>
  <si>
    <t>Dotacje celowe otrzymane z budżetu państwa na zadania bieżące z zakresu administracji rządowej oraz inne zadania zlecone ustawami realizowane przez powiat</t>
  </si>
  <si>
    <t>Komendy powiatowe Państwowej Straży Pożarnej</t>
  </si>
  <si>
    <t>Szkoły zawodowe</t>
  </si>
  <si>
    <t>71035</t>
  </si>
  <si>
    <t>Cmentarze</t>
  </si>
  <si>
    <t>Licea ogólnokształcące</t>
  </si>
  <si>
    <t>Szkolne Schronisko Młodzieżowe</t>
  </si>
  <si>
    <t>Wpływy z tytułu przekształcenia prawa użytkowania wieczystego przysługującego osobom fizycznym w prawo własności</t>
  </si>
  <si>
    <t xml:space="preserve">Subwencje ogólne z budżetu państwa </t>
  </si>
  <si>
    <t xml:space="preserve">                                                   Świnoujścia z            2001 r.</t>
  </si>
  <si>
    <t>Urzędy gmin (miast i miast na prawach powiatu)</t>
  </si>
  <si>
    <t>Prace geodezyjne i kartograficzne (nieinwestycyjne)</t>
  </si>
  <si>
    <t>Dotacje celowe otrzymane z budżetu państwa na realizację zadań bieżących z zakresu administracji rządowej oraz innych zadań zleconych gminie (związkom gmin) ustawami</t>
  </si>
  <si>
    <t>75495</t>
  </si>
  <si>
    <t>85495</t>
  </si>
  <si>
    <t xml:space="preserve">Gimnazja </t>
  </si>
  <si>
    <t>Plany zagospodarowania przestrzennego</t>
  </si>
  <si>
    <t>Rezerwy ogólne i celowe</t>
  </si>
  <si>
    <t>Szkoły podstawowe specjalne</t>
  </si>
  <si>
    <t>Internaty i bursy szkolne</t>
  </si>
  <si>
    <t>Oczyszczanie miast i wsi</t>
  </si>
  <si>
    <t>Utrzymanie zieleni w miastach i gminach</t>
  </si>
  <si>
    <t>Biblioteki</t>
  </si>
  <si>
    <t>Muzea</t>
  </si>
  <si>
    <t>Drogi publiczne w miastach na prawach powiatu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</si>
  <si>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</si>
  <si>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</si>
  <si>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</si>
  <si>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</si>
  <si>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</si>
  <si>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</si>
  <si>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</si>
  <si>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</si>
  <si>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</si>
  <si>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</si>
  <si>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</si>
  <si>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</si>
  <si>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</si>
  <si>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</si>
  <si>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</si>
  <si>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</si>
  <si>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</si>
  <si>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</si>
  <si>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</si>
  <si>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</si>
  <si>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Zakłady opiekuńczo-lecznicze i pielęgnacyjno-opiekuńcze</t>
  </si>
  <si>
    <t>01030</t>
  </si>
  <si>
    <t>Izby rolnicze</t>
  </si>
  <si>
    <t>80146</t>
  </si>
  <si>
    <t>Dokształcanie i doskonalenie nauczycieli</t>
  </si>
  <si>
    <t>Ośrodki wsparcia</t>
  </si>
  <si>
    <t>Wpływy z opłat za koncesje i licencje</t>
  </si>
  <si>
    <t>85149</t>
  </si>
  <si>
    <t>550</t>
  </si>
  <si>
    <t>HOTELE I RESTAURACJE</t>
  </si>
  <si>
    <t>z tego:</t>
  </si>
  <si>
    <t>URZĘDY NACZELNYCH ORGANÓW WŁADZY PAŃSTWOWEJ, KONTROLI I OCHRONY PRAWA ORAZ SĄDOWNICTWA</t>
  </si>
  <si>
    <t>BEZPIECZEŃSTWO PUBLICZNE I OCHRONA PRZECIWPOŻAROWA</t>
  </si>
  <si>
    <t>80123</t>
  </si>
  <si>
    <t>Licea profilowane</t>
  </si>
  <si>
    <t>Gospodarka odpadami</t>
  </si>
  <si>
    <t>85446</t>
  </si>
  <si>
    <t>- w tym na wydatki inwestycyjne</t>
  </si>
  <si>
    <t>40002</t>
  </si>
  <si>
    <t>Dostarczanie wody</t>
  </si>
  <si>
    <t>70001</t>
  </si>
  <si>
    <t>Zakłady gospodarki mieszkaniowej</t>
  </si>
  <si>
    <t>Komendy powiatowe Policji</t>
  </si>
  <si>
    <t>Wpływy  z opłaty administracyjnej za czynności urzędowe</t>
  </si>
  <si>
    <t>Wpływy do budżetu części zysku gospodarstwa pomocniczego</t>
  </si>
  <si>
    <t>0690</t>
  </si>
  <si>
    <t>0470</t>
  </si>
  <si>
    <t>0770</t>
  </si>
  <si>
    <t>0920</t>
  </si>
  <si>
    <t>0830</t>
  </si>
  <si>
    <t>0970</t>
  </si>
  <si>
    <t>0350</t>
  </si>
  <si>
    <t>0310</t>
  </si>
  <si>
    <t>0320</t>
  </si>
  <si>
    <t>0330</t>
  </si>
  <si>
    <t>0340</t>
  </si>
  <si>
    <t>0500</t>
  </si>
  <si>
    <t>0910</t>
  </si>
  <si>
    <t>0360</t>
  </si>
  <si>
    <t>0370</t>
  </si>
  <si>
    <t>0430</t>
  </si>
  <si>
    <t>0440</t>
  </si>
  <si>
    <t>0410</t>
  </si>
  <si>
    <t>0420</t>
  </si>
  <si>
    <t>0450</t>
  </si>
  <si>
    <t>0480</t>
  </si>
  <si>
    <t>0590</t>
  </si>
  <si>
    <t>0010</t>
  </si>
  <si>
    <t>0020</t>
  </si>
  <si>
    <t>2920</t>
  </si>
  <si>
    <t>852</t>
  </si>
  <si>
    <t>POMOC SPOŁECZNA</t>
  </si>
  <si>
    <t>85203</t>
  </si>
  <si>
    <t>85213</t>
  </si>
  <si>
    <t>85219</t>
  </si>
  <si>
    <t>85228</t>
  </si>
  <si>
    <t>POZOSTAŁE ZADANIA W ZAKRESIE POLITYKI SPOŁECZNEJ</t>
  </si>
  <si>
    <t>85201</t>
  </si>
  <si>
    <t>85204</t>
  </si>
  <si>
    <t>85214</t>
  </si>
  <si>
    <t>55097</t>
  </si>
  <si>
    <t>75416</t>
  </si>
  <si>
    <t>Straż Miejska</t>
  </si>
  <si>
    <t>0570</t>
  </si>
  <si>
    <t>Grzywny, mandaty i inne kary pieniężne od ludności</t>
  </si>
  <si>
    <t>0460</t>
  </si>
  <si>
    <t>Wpływy z opłaty eksploatacyjnej</t>
  </si>
  <si>
    <t>Część równoważąca subwencji ogólnej dla gmin</t>
  </si>
  <si>
    <t>90020</t>
  </si>
  <si>
    <t>0400</t>
  </si>
  <si>
    <t>Wpływy z opłaty produktowej</t>
  </si>
  <si>
    <t>85215</t>
  </si>
  <si>
    <t>85152</t>
  </si>
  <si>
    <t>Zapobieganie i zwalczanie AIDS</t>
  </si>
  <si>
    <t>85153</t>
  </si>
  <si>
    <t>Zwalczanie narkomanii</t>
  </si>
  <si>
    <t>Gospodarstwa pomocnicze</t>
  </si>
  <si>
    <t>Składki na ubezpieczenie zdrowotne oraz świadczenia dla osób nieobjętych obowiązkiem ubezpieczenia zdrowotnego</t>
  </si>
  <si>
    <t>Środki na utrzymanie rzecznych przepraw promowych oraz budowę, modernizację, utrzymanie, ochronę i zarządzanie drogami krajowymi i wojewódzkimi w granicach miast na prawach powiatu</t>
  </si>
  <si>
    <t>75831</t>
  </si>
  <si>
    <t>75832</t>
  </si>
  <si>
    <t>Melioracje wodne</t>
  </si>
  <si>
    <t>90006</t>
  </si>
  <si>
    <t>Ochrona gleby i wód podziemnych</t>
  </si>
  <si>
    <t>Wpływy i wydatki związane z gromadzeniem środków z opłat produktowych</t>
  </si>
  <si>
    <t>Dochody jednostek samorządu terytorialnego związane z realizacją zadań z zakresu administracji rządowej oraz innych zadań zleconych ustawami</t>
  </si>
  <si>
    <t>85218</t>
  </si>
  <si>
    <t>Transport i łączność</t>
  </si>
  <si>
    <t>Gospodarka mieszkaniowa</t>
  </si>
  <si>
    <t>Oświata i wychowanie</t>
  </si>
  <si>
    <t>Kultura fizyczna i sport</t>
  </si>
  <si>
    <t>Zadania w zakresie kultury fizycznej i sportu</t>
  </si>
  <si>
    <t>Poradnie psychologiczno - pedagogiczne, w tym poradnie specjalistyczne</t>
  </si>
  <si>
    <t>Zespoły do spraw orzekania o niepełnosprawności</t>
  </si>
  <si>
    <t>Część równoważąca subwencji ogólnej dla powiatów</t>
  </si>
  <si>
    <t>Powiatowe centra pomocy rodzinie</t>
  </si>
  <si>
    <t>Dochody z najmu i dzierżawy składników majątkowych Skarbu Państwa, jednostek samorządu terytorialnego lub innych jednostek zaliczanych do sektora finansów publicznych oraz innych umów o podobnym charakterze</t>
  </si>
  <si>
    <t>DOCHODY OD OSÓB PRAWNYCH, OD OSÓB 
FIZYCZNYCH I OD INNYCH JEDNOSTEK NIEPOSIADAJĄCYCH  OSOBOWOŚCI PRAWNEJ ORAZ WYDATKI ZWIĄZANE Z ICH POBOREM</t>
  </si>
  <si>
    <t>75802</t>
  </si>
  <si>
    <t>Uzupełnienie subwencji ogólnej dla jednostek samorządu terytorialnego</t>
  </si>
  <si>
    <t>63003</t>
  </si>
  <si>
    <t>Zadania w zakresie upowszechniania turystyki</t>
  </si>
  <si>
    <t>90002</t>
  </si>
  <si>
    <t>01005</t>
  </si>
  <si>
    <t>Prace geodezyjno-urządzeniowe na potrzeby rolnictwa</t>
  </si>
  <si>
    <t>752</t>
  </si>
  <si>
    <t>OBRONA NARODOWA</t>
  </si>
  <si>
    <t>75212</t>
  </si>
  <si>
    <t>Pozostałe wydatki obronne</t>
  </si>
  <si>
    <t>Świadczenia rodzinne oraz składki na ubezpieczenia emerytalne i rentowe z ubezpieczenia społecznego</t>
  </si>
  <si>
    <t>Wpływy z innych lokalnych opłat pobieranych przez jednostki samorządu terytorialnego na podstawie odrębnych ustaw</t>
  </si>
  <si>
    <t>Przychody</t>
  </si>
  <si>
    <t>Wydatki</t>
  </si>
  <si>
    <t>Urząd Miasta</t>
  </si>
  <si>
    <t>Żegluga Świnoujska</t>
  </si>
  <si>
    <t>Żłobek Miejski</t>
  </si>
  <si>
    <t>Poradnia Psychologiczno-Pedagogiczna</t>
  </si>
  <si>
    <t>Młodzieżowy Dom Kultury</t>
  </si>
  <si>
    <t>Internaty</t>
  </si>
  <si>
    <t>RAZEM ŚRODKI SPECJALNE</t>
  </si>
  <si>
    <t>Przedszkola Miejskie</t>
  </si>
  <si>
    <t>Razem</t>
  </si>
  <si>
    <t>Wpływy z podatku rolnego, podatku leśnego, podatku od spadków i darowizn, podatku od czynności cywilnoprawnych oraz podatków i opłat lokalnych od osób fizycznych</t>
  </si>
  <si>
    <t>85202</t>
  </si>
  <si>
    <t>Domy pomocy społecznej</t>
  </si>
  <si>
    <t>85419</t>
  </si>
  <si>
    <t>Domy i ośrodki kultury, świetlice i kluby</t>
  </si>
  <si>
    <t>Rady gmin (miast i miast na prawach powiatu)</t>
  </si>
  <si>
    <t>Zakłady opiekuńczo - lecznicze i pielęgnacyjno - opiekuńcze</t>
  </si>
  <si>
    <t>Składki na ubezpieczenie zdrowotne oraz świadczenia dla osób nie objętych obowiązkiem ubezpieczenia zdrowotnego</t>
  </si>
  <si>
    <t>KULTURA I OCHRONA DZIEDZICTWA NARODOWEGO</t>
  </si>
  <si>
    <t>GOSPODARKA KOMUNALNA I OCHRONA ŚRODOWISKA</t>
  </si>
  <si>
    <t>EDUKACYJNA OPIEKA WYCHOWAWCZA</t>
  </si>
  <si>
    <t>Wpływy z podatku rolnego, podatku leśnego, podatku od czynności cywilnoprawnych, podatków i opłat lokalnych od osób prawnych i innych jednostek organizacyjnych</t>
  </si>
  <si>
    <t>Składki na ubezpieczenie zdrowotne opłacane za osoby pobierające niektóre świadczenia z pomocy społecznej oraz niektóre świadczenia rodzinne</t>
  </si>
  <si>
    <t>Ośrodki rewalidacyjno-wychowawcze</t>
  </si>
  <si>
    <t>Środki na dofinansowanie własnych inwestycji gmin (związków gmin), powiatów (związków powiatów), samorządów województw, pozyskane z innych źródeł</t>
  </si>
  <si>
    <t>Dotacje celowe otrzymane z budżetu państwa na realizację własnych zadań bieżących gmin (związków gmin)</t>
  </si>
  <si>
    <t>Specjalny Ośrodek Szkolno-Wychowawczy</t>
  </si>
  <si>
    <t>Miejska Biblioteka Publiczna</t>
  </si>
  <si>
    <t>Muzeum Rybołówstwa Morskiego</t>
  </si>
  <si>
    <t xml:space="preserve">             Tabela nr 1</t>
  </si>
  <si>
    <t>DOCHODY I WYDATKI MIASTA ZA I PÓŁROCZE 2005 ROKU</t>
  </si>
  <si>
    <t xml:space="preserve">WEDŁUG DZIAŁÓW KLASYFIKACJI BUDŻETOWEJ    </t>
  </si>
  <si>
    <t>Nazwa działu</t>
  </si>
  <si>
    <t>Dochody</t>
  </si>
  <si>
    <t xml:space="preserve">Plan </t>
  </si>
  <si>
    <t>Wykonanie</t>
  </si>
  <si>
    <t>%</t>
  </si>
  <si>
    <t>Rolnictwo i łowiectwo</t>
  </si>
  <si>
    <t>Leśnictwo</t>
  </si>
  <si>
    <t>400</t>
  </si>
  <si>
    <t>Wytwarzanie i zaopatrywanie 
w energię elektryczną, gaz i wodę</t>
  </si>
  <si>
    <t>Handel</t>
  </si>
  <si>
    <t>Hotele i restauracje</t>
  </si>
  <si>
    <t xml:space="preserve">Turystyka </t>
  </si>
  <si>
    <t>Działalność usługowa</t>
  </si>
  <si>
    <t>Administracja publiczna</t>
  </si>
  <si>
    <t>751</t>
  </si>
  <si>
    <t>Urzędy naczelnych organów władzy państwowej, kontroli i ochrony prawa oraz sądownictwa</t>
  </si>
  <si>
    <t>Bezpieczeństwo publiczne i ochrona przeciwpożarowa</t>
  </si>
  <si>
    <t>756</t>
  </si>
  <si>
    <t>Dochody od osób prawnych, od osób
fizycznych i od innych jednostek
nieposiadających osobowości 
prawnej oraz wydatki związane z ich poborem</t>
  </si>
  <si>
    <t>Obsługa długu publicznego</t>
  </si>
  <si>
    <t>Różne rozliczenia</t>
  </si>
  <si>
    <t>Ochrona zdrowia</t>
  </si>
  <si>
    <t>Pomoc społeczna</t>
  </si>
  <si>
    <t>Pozostałe zadania w zakresie polityki 
społecznej</t>
  </si>
  <si>
    <t>Edukacyjna opieka wychowawcza</t>
  </si>
  <si>
    <t>Gospodarka komunalna i ochrona środowiska</t>
  </si>
  <si>
    <t>Kultura i ochrona dziedzictwa narodowego</t>
  </si>
  <si>
    <t>Ogółem dochody i wydatki</t>
  </si>
  <si>
    <t>- zadania własne</t>
  </si>
  <si>
    <t xml:space="preserve">  w tym:</t>
  </si>
  <si>
    <t xml:space="preserve">   - z dotacji na zadania własne</t>
  </si>
  <si>
    <t>- zadania z zakresu administracji
  rządowej</t>
  </si>
  <si>
    <t xml:space="preserve">- zadania realizowane na podstawie
  porozumień z organami administracji
  rządowej </t>
  </si>
  <si>
    <t>Tabela nr 2</t>
  </si>
  <si>
    <t xml:space="preserve">                        Budżet  (zł)</t>
  </si>
  <si>
    <t xml:space="preserve">Wskaźnik </t>
  </si>
  <si>
    <t>Wyszczególnienie</t>
  </si>
  <si>
    <t>wykonania</t>
  </si>
  <si>
    <t>Plan</t>
  </si>
  <si>
    <t>w % (4:3)</t>
  </si>
  <si>
    <t>I</t>
  </si>
  <si>
    <t>Dochody ogółem</t>
  </si>
  <si>
    <t>II</t>
  </si>
  <si>
    <t>Wydatki ogółem</t>
  </si>
  <si>
    <t>Wydatki inwestycyjne</t>
  </si>
  <si>
    <t>III</t>
  </si>
  <si>
    <t>Nadwyżka (I -II)</t>
  </si>
  <si>
    <t>X</t>
  </si>
  <si>
    <t>IV</t>
  </si>
  <si>
    <t>Przeznaczenie (1-2)</t>
  </si>
  <si>
    <t>Przychody, z tego:</t>
  </si>
  <si>
    <t>Rozchody, z tego:</t>
  </si>
  <si>
    <t xml:space="preserve">- raty kredytu zaciągniętego w BUD Banku, 
  przekształconego w Bank Gospodarstwa
  Krajowego, na spłatę zobowiązań po
  zlikwidowanym SP ZZOZ   </t>
  </si>
  <si>
    <t>- spłata pożyczek zaciągniętych w NFOŚiGW
  oraz w WFOŚiGW  na budowę oczyszczalni
  ścieków</t>
  </si>
  <si>
    <t xml:space="preserve">Tabela nr 3  </t>
  </si>
  <si>
    <t>Dotacje otrzymane na
realizację zadań zleconych 
oraz na podstawie porozumień</t>
  </si>
  <si>
    <t>Wydatki poniesione na 
realizację zadań zleconych
 oraz na podstawie porozumień</t>
  </si>
  <si>
    <t xml:space="preserve">Wykonanie </t>
  </si>
  <si>
    <t>Urzędy gmin (miast i miast na prawach 
powiatu)</t>
  </si>
  <si>
    <t>75101</t>
  </si>
  <si>
    <t xml:space="preserve">Urzędy naczelnych organów władzy 
państwowej, kontroli i ochrony prawa </t>
  </si>
  <si>
    <t>Komendy powiatowe Państwowej 
Straży Pożarnej</t>
  </si>
  <si>
    <t>Składki na ubezpieczenie zdrowotne
oraz świadczenia dla osób nie objętych
obowiązkiem ubezpieczenia
zdrowotnego</t>
  </si>
  <si>
    <t>Ośrodki wparcia</t>
  </si>
  <si>
    <t>85212</t>
  </si>
  <si>
    <t>Usługi opiekuńcze i specjalistyczne
usługi opiekuńcze</t>
  </si>
  <si>
    <t xml:space="preserve">Zespoły do spraw orzekania
o niepełnosprawności </t>
  </si>
  <si>
    <t xml:space="preserve">Tabela nr 4 </t>
  </si>
  <si>
    <t>Ośrodek Sportu i Rekreacji "Wyspiarz"</t>
  </si>
  <si>
    <t xml:space="preserve"> Dotacje dla instytucji kultury</t>
  </si>
  <si>
    <t>Dotacje na zadania realizowane przez inne jednostki niż samorządu terytorialnego</t>
  </si>
  <si>
    <t xml:space="preserve">Dotacje na na zadania realizowane przez podmioty nie zaliczane do sektora finansów publicznych </t>
  </si>
  <si>
    <t>Pozostałe dotacje</t>
  </si>
  <si>
    <t>Straż Graniczna</t>
  </si>
  <si>
    <t>OGÓŁEM DOTACJE</t>
  </si>
  <si>
    <t>-  na wydatki bieżące</t>
  </si>
  <si>
    <t>-  na wydatki majątkowe</t>
  </si>
  <si>
    <t>Tabela nr 5</t>
  </si>
  <si>
    <t>85406</t>
  </si>
  <si>
    <t>ZAKŁAD KOMUNIKACJI MIEJSKIEJ</t>
  </si>
  <si>
    <t>(w zł)</t>
  </si>
  <si>
    <t>Plan po zmianach</t>
  </si>
  <si>
    <t xml:space="preserve">% </t>
  </si>
  <si>
    <t>I.</t>
  </si>
  <si>
    <t>środki pieniężne</t>
  </si>
  <si>
    <t>należności</t>
  </si>
  <si>
    <t>pozostałe środki obrotowe</t>
  </si>
  <si>
    <t>zobowiązania</t>
  </si>
  <si>
    <t>II.</t>
  </si>
  <si>
    <t>Wpływy z usług</t>
  </si>
  <si>
    <t>2650</t>
  </si>
  <si>
    <t>Dotacja przedmiotowa z budżetu otrzymana przez zakład budżetowy</t>
  </si>
  <si>
    <t>inne zwiększenia</t>
  </si>
  <si>
    <t>RAZEM I+II</t>
  </si>
  <si>
    <t>III.</t>
  </si>
  <si>
    <t>Koszty i inne obciążenia ogółem</t>
  </si>
  <si>
    <t>Wynagrodzenia osobowe pracowników</t>
  </si>
  <si>
    <t>Dodatkowe wynagrodzenie roczne</t>
  </si>
  <si>
    <t>Składki na ubezpieczenia społeczne</t>
  </si>
  <si>
    <t>Składki na Fundusz Pracy</t>
  </si>
  <si>
    <t>Wpłaty na Państwowy Fundusz Rehabilitacji Osób 
Niepełnosprawnych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</si>
  <si>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</si>
  <si>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</si>
  <si>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</si>
  <si>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</si>
  <si>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</si>
  <si>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>Różne opłaty i składki</t>
  </si>
  <si>
    <t>Odpisy na zakładowy fundusz świadczeń socjalnych</t>
  </si>
  <si>
    <t>Pozostałe podatki na rzecz budżetów jednostek samorządu 
terytorialnego</t>
  </si>
  <si>
    <t>Koszty postępowania sądowego i prokuratorskiego</t>
  </si>
  <si>
    <t>inne zmniejszenia</t>
  </si>
  <si>
    <t>IV.</t>
  </si>
  <si>
    <t>RAZEM III+IV</t>
  </si>
  <si>
    <t>PRZEDSZKOLA MIEJSKIE</t>
  </si>
  <si>
    <t>Stan środków obrotowych netto na początek roku</t>
  </si>
  <si>
    <t>0750</t>
  </si>
  <si>
    <t>Dochody z najmu i dzierżawy składników majątkowych Skarbu 
Państwa, jednostek samorządu terytorialnego lub innych jednostek zaliczanych do sektora finansów publicznych oraz innych umów o podobnym charakterze</t>
  </si>
  <si>
    <t>2510</t>
  </si>
  <si>
    <t>Dotacja podmiotowa z budżetu otrzymana przez zakład budżetowy</t>
  </si>
  <si>
    <t>Zakup środków żywności</t>
  </si>
  <si>
    <t>Zakup pomocy naukowych, dydaktycznych i książek</t>
  </si>
  <si>
    <t>ZAKŁAD GOSPODARKI MIESZKANIOWEJ</t>
  </si>
  <si>
    <t xml:space="preserve">Odsetki od nieterminowych wpłat z tytułu podatków i opłat </t>
  </si>
  <si>
    <t>21.</t>
  </si>
  <si>
    <t>Wydatki na zakupy inwestycyjne zakładów budżetowych</t>
  </si>
  <si>
    <t>OŚRODEK SPORTU I REKREACJI "WYSPIARZ"</t>
  </si>
  <si>
    <t>Zakup usług zdrowotnych</t>
  </si>
  <si>
    <t>Podróże służbowe zagraniczne</t>
  </si>
  <si>
    <t>Podatek od towarów i usług (VAT)</t>
  </si>
  <si>
    <t>Kary i odszkodowania wypłacane na rzecz osób prawnych 
i innych jednostek organizacyjnych</t>
  </si>
  <si>
    <t>OŚRODEK CAMPINGOWY "RELAX"</t>
  </si>
  <si>
    <t>Wynik finansowy</t>
  </si>
  <si>
    <t>ZAKŁAD GOSPODARKI ODPADAMI</t>
  </si>
  <si>
    <t>Różne wydatki na rzecz osób fizycznych</t>
  </si>
  <si>
    <t xml:space="preserve">Opłaty na rzecz budżetów jednostek samorządu terytorialnego </t>
  </si>
  <si>
    <t>FUNDUSZ GOSPODARKI ZASOBEM GEODEZYJNYM I KARTOGRAFICZNYM</t>
  </si>
  <si>
    <t>Przelewy redystrybucyjne</t>
  </si>
  <si>
    <t>Wydatki na zakupy inwestycyjne funduszy celowych</t>
  </si>
  <si>
    <t xml:space="preserve">GMINNY FUNDUSZ OCHRONY ŚRODOWISKA I GOSPODARKI WODNEJ </t>
  </si>
  <si>
    <t>0960</t>
  </si>
  <si>
    <t>Otrzymane spadki, zapisy i darowizny w postaci pieniężnej</t>
  </si>
  <si>
    <t>Dotacje przekazane z funduszy celowych na realizację zadań 
bieżących dla jednostek sektora finansów publicznych</t>
  </si>
  <si>
    <t>Dotacje przekazane z funduszy celowych na realizację zadań 
bieżących dla jednostek niezaliczanych do sektora finansów publicznych</t>
  </si>
  <si>
    <t>Wydatki inwestycyjne funduszy celowych</t>
  </si>
  <si>
    <t>Dotacje z funduszy celowych na finansowanie lub dofinansowanie 
kosztów realizacji inwestycji i zakupów inwestycyjnych jednostek niezaliczanych do sektora finansów publicznych</t>
  </si>
  <si>
    <t xml:space="preserve">POWIATOWY FUNDUSZ OCHRONY ŚRODOWISKA I GOSPODARKI WODNEJ </t>
  </si>
  <si>
    <t>5</t>
  </si>
  <si>
    <t>Urzędy naczelnych organów władzy państwowej, kontroli i ochrony prawa</t>
  </si>
  <si>
    <t>2380</t>
  </si>
  <si>
    <t>2701</t>
  </si>
  <si>
    <t>0760</t>
  </si>
  <si>
    <t>2360</t>
  </si>
  <si>
    <t>Podatek od działalności gospodarczej osób fizycznych, opłacany w formie karty podatkowej</t>
  </si>
  <si>
    <t>75615</t>
  </si>
  <si>
    <t>75616</t>
  </si>
  <si>
    <t>Wpływy z innych opłat stanowiących dochody jednostek samorządu terytorialnego na podstawie ustaw</t>
  </si>
  <si>
    <t>0490</t>
  </si>
  <si>
    <t>Udziały powiatów w podatkach stanowiących dochód budżetu państwa</t>
  </si>
  <si>
    <t>2790</t>
  </si>
  <si>
    <t>Wpływy z opłat za zarząd, użytkowanie i użytkowanie wieczyste nieruchomości</t>
  </si>
  <si>
    <t>Środki na dofinansowanie własnych zadań bieżących gmin (związków gmin), powiatów (związków powiatów), samorządów województw, pozyskane z innych źródeł
Finansowanie programów ze środków bezzwrotnych pochodzących z Unii Europejskiej</t>
  </si>
  <si>
    <t xml:space="preserve">Dział  </t>
  </si>
  <si>
    <t>01008</t>
  </si>
  <si>
    <t>- wydatki bieżące</t>
  </si>
  <si>
    <t>WYTWARZANIE I ZAOPATRYWANIE 
W ENERGIĘ ELEKTRYCZNĄ, GAZ I WODĘ</t>
  </si>
  <si>
    <t xml:space="preserve">   w tym:</t>
  </si>
  <si>
    <t xml:space="preserve">   - wynagrodzenia i pochodne</t>
  </si>
  <si>
    <t xml:space="preserve">   - dotacje</t>
  </si>
  <si>
    <t>- wydatki majątkowe</t>
  </si>
  <si>
    <t>75022</t>
  </si>
  <si>
    <t xml:space="preserve">Urzędy naczelnych organów władzy państwowej,
kontroli i ochrony prawa </t>
  </si>
  <si>
    <t>BEZPIECZEŃSTWO PUBLICZNE 
I OCHRONA PRZECIWPOŻAROWA</t>
  </si>
  <si>
    <t>75406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</si>
  <si>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</si>
  <si>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</si>
  <si>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</si>
  <si>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75702</t>
  </si>
  <si>
    <t>Obsługa papierów wartościowych, kredytów 
i pożyczek jednostek samorządu terytorialnego</t>
  </si>
  <si>
    <t xml:space="preserve">   - wydatki na obsługę długu</t>
  </si>
  <si>
    <t>Przedszkola</t>
  </si>
  <si>
    <t>80140</t>
  </si>
  <si>
    <t>Centra kształcenia ustawicznego i praktycznego 
oraz ośrodki dokształcania zawodowego</t>
  </si>
  <si>
    <t xml:space="preserve">Programy polityki zdrowotnej </t>
  </si>
  <si>
    <t xml:space="preserve">POMOC SPOŁECZNA </t>
  </si>
  <si>
    <t>Składki  na ubezpieczenie zdrowotne opłacane za osoby pobierające niektóre świadczenia z pomocy społecznej oraz niektóre świadczenia rodzinne</t>
  </si>
  <si>
    <t>85295</t>
  </si>
  <si>
    <t>Specjalne ośrodki szkolno -wychowawcze</t>
  </si>
  <si>
    <t>90001</t>
  </si>
  <si>
    <t>Gospodarka ściekowa i ochrona wód</t>
  </si>
  <si>
    <t>ZESTAWIENIE DOTACJI I WYDATKÓW NA ZADANIA Z ZAKRESU ADMINISTRACJI 
RZĄDOWEJ I INNYCH ZADAŃ ZLECONYCH GMINOM I POWIATOM 
ORAZ REALIZOWANYCH NA PODSTAWIE POROZUMIEŃ ZA I PÓŁROCZE 2005 ROKU</t>
  </si>
  <si>
    <t xml:space="preserve"> PRZYCHODY I WYDATKI ŚRODKÓW SPECJALNYCH W I PÓŁROCZU 2005 ROKU</t>
  </si>
  <si>
    <t>Stan środków obrotowych netto na koniec okresu sprawozdawczego</t>
  </si>
  <si>
    <t>0870</t>
  </si>
  <si>
    <t>6291</t>
  </si>
  <si>
    <t>Środki na dofinansowanie własnych inwestycji gmin (związków gmin), powiatów (związków powiatów), samorządów województw, pozyskane z innych źródeł 
Finansowanie programów ze środków bezzwrotnych pochodzących z Unii Europejskiej</t>
  </si>
  <si>
    <t>Wpływy ze sprzedaży składników majątkowych</t>
  </si>
  <si>
    <t>2027</t>
  </si>
  <si>
    <t>2780</t>
  </si>
  <si>
    <t>Środki na inwestycje rozpoczęte przed dniem 1 stycznia 1999 r.</t>
  </si>
  <si>
    <t>2010</t>
  </si>
  <si>
    <t>2030</t>
  </si>
  <si>
    <t>2020</t>
  </si>
  <si>
    <t>2130</t>
  </si>
  <si>
    <t>Dotacja celowa otrzymana przez jednostkę samorządu terytorialnego od innej jednostki samorządu terytorialnego będącej instytucją wdrażającą na zadania bieżące realizowane na podstawie porozumień (umów)</t>
  </si>
  <si>
    <t>Finansowanie programów i projektów ze środków funduszy strukturalnych, Funduszu Spójności oraz z Sekcji Gwarancji Europejskiego Funduszu Orientacji i Gwarancji Rolnej</t>
  </si>
  <si>
    <t>Współfinansowanie programów i projektów realizowanych ze środków z funduszy strukturalnych, Funduszu Spójności oraz z Sekcji Gwarancji Europejskiego Funduszu Orientacji i Gwarancji Rolnej</t>
  </si>
  <si>
    <t>6330</t>
  </si>
  <si>
    <t>Obrona narodowa</t>
  </si>
  <si>
    <t>- inne źródła</t>
  </si>
  <si>
    <t>Tytuł rozdziału</t>
  </si>
  <si>
    <t>suma z zał.1</t>
  </si>
  <si>
    <t>różnica</t>
  </si>
  <si>
    <t>80103</t>
  </si>
  <si>
    <t>Oddziały przedszkolne w szkołach podstawowych</t>
  </si>
  <si>
    <t>85311</t>
  </si>
  <si>
    <t>Rehabilitacja zawodowa i społeczna osób niepełnosprawnych</t>
  </si>
  <si>
    <t>WYDATKI WG RB</t>
  </si>
  <si>
    <t>RÓŻNICA</t>
  </si>
  <si>
    <t>wg sprawozdania rb</t>
  </si>
  <si>
    <t>Zadania z zakresu administracji publicznej</t>
  </si>
  <si>
    <t xml:space="preserve"> Dotacje dla zakładów budżetowych</t>
  </si>
  <si>
    <t>Stan środków 
pieniężnych 
na dzień 01.01.2005 r.</t>
  </si>
  <si>
    <t>Kary i odszkodowania wypłacane na rzecz osób fizycznych</t>
  </si>
  <si>
    <t>Wynagrodzenia bezosobowe</t>
  </si>
  <si>
    <t>Opłaty na rzecz budżetów jednostek samorządu terytorialnego</t>
  </si>
  <si>
    <t>20.</t>
  </si>
  <si>
    <t>Procen-
towe wykona-
nie (5/4)</t>
  </si>
  <si>
    <t>1</t>
  </si>
  <si>
    <t>3</t>
  </si>
  <si>
    <t>Lokalny transport zbiorowy</t>
  </si>
  <si>
    <t>Urzędy gmin (miast i miasta na prawach powiatu)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</si>
  <si>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</si>
  <si>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</si>
  <si>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</si>
  <si>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</si>
  <si>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</si>
  <si>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</si>
  <si>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</si>
  <si>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</si>
  <si>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</si>
  <si>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</si>
  <si>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KULTURA I OCHRONA DZIEDZICTWA 
NARODOWEGO</t>
  </si>
  <si>
    <t>32.</t>
  </si>
  <si>
    <t>Domy i ośrodki kultury, świece i kluby</t>
  </si>
  <si>
    <t>33.</t>
  </si>
  <si>
    <t xml:space="preserve">                    RAZEM</t>
  </si>
  <si>
    <t xml:space="preserve">                    Źródła finansowania:</t>
  </si>
  <si>
    <t xml:space="preserve">                   a) środki budżetu Miasta:</t>
  </si>
  <si>
    <t xml:space="preserve">                         - dochody własne</t>
  </si>
  <si>
    <t xml:space="preserve">                         - dofinansowanie z PHARE</t>
  </si>
  <si>
    <t>Różnica</t>
  </si>
  <si>
    <t xml:space="preserve">Nazwa zadania </t>
  </si>
  <si>
    <t>Uwagi</t>
  </si>
  <si>
    <t xml:space="preserve"> Sprawdzenie i oczyszczenie z materiałów niebezpiecznych terenów lądowych przyległych do Basenu Północnego </t>
  </si>
  <si>
    <t>Remont i modernizacja stadionu OSiR przy ul. Matejki</t>
  </si>
  <si>
    <t>Przygotowanie terenów do oferty Miasta (w tym: Baza Las, Fińska, Mulnik)</t>
  </si>
  <si>
    <t xml:space="preserve">Rozbudowa I Liceum Ogólnokształcącego przy ul.Niedziałkowskiego w Świnoujściu </t>
  </si>
  <si>
    <t xml:space="preserve"> Budowa boiska do jazdy na deskorolce (skatepark) przy ul.Kościuszki </t>
  </si>
  <si>
    <t>Oświetlenie ulicy Bałtyckiej</t>
  </si>
  <si>
    <t>Oświetlenie ulicy Lechickiej</t>
  </si>
  <si>
    <t>Oświetlenie ulicy Bogusławskiego</t>
  </si>
  <si>
    <t>Oświetlenie ulicy Reja</t>
  </si>
  <si>
    <t>Razem a)   i     b)</t>
  </si>
  <si>
    <t>GOSPODARKA MIESZKANIOWA
ADMINISTRACJA PUBLICZNA</t>
  </si>
  <si>
    <t>70095
75095</t>
  </si>
  <si>
    <t>Wniesienie wkładów do tworzonej spółki prawa handlowego pn. "Komunikacja Autobusowa"</t>
  </si>
  <si>
    <t>Wypłata odszkodowań za grunty przejmowane przez Miasto</t>
  </si>
  <si>
    <t>Zakup sprzętu komputerowego na potrzeby Biura Rady Miasta</t>
  </si>
  <si>
    <t>Zakup sprzętu komputerowego na potrzeby Urzędu Miasta</t>
  </si>
  <si>
    <t>Dotacja dla Zakładu Pielęgnacyjno-Opiekuńczego na zakup sprzętu medycznego, tj. aparatu do terapii polem magnetycznym</t>
  </si>
  <si>
    <t>Zakup centrali telefonicznej dla Ośrodka Pomocy Rodzinie</t>
  </si>
  <si>
    <t>Dotacja inwestycyjna dla Miejskiego Domu Kultury - remont Filii MDK na Warszowie</t>
  </si>
  <si>
    <t>Dotacja inwestycyjna dla Muzeum Rybołówstwa Morskiego - remont wieżyczki</t>
  </si>
  <si>
    <t>Dotacja dla OSiR "Wyspiarz" na zakup sprzętu sportowego oraz kamery cyfrowej</t>
  </si>
  <si>
    <t>3.1.</t>
  </si>
  <si>
    <t>4.1.</t>
  </si>
  <si>
    <t>5.1.</t>
  </si>
  <si>
    <t>6.1.</t>
  </si>
  <si>
    <t>7.1.</t>
  </si>
  <si>
    <t>8.1.</t>
  </si>
  <si>
    <t>9.1.</t>
  </si>
  <si>
    <t>10.1.</t>
  </si>
  <si>
    <t>11.1.</t>
  </si>
  <si>
    <t>12.1.</t>
  </si>
  <si>
    <t>13.1.</t>
  </si>
  <si>
    <t>1.1.</t>
  </si>
  <si>
    <t>1.2.</t>
  </si>
  <si>
    <t xml:space="preserve">Zakup laptopa i rzutnika z ekranem </t>
  </si>
  <si>
    <t>2.1.</t>
  </si>
  <si>
    <t>2.2.</t>
  </si>
  <si>
    <t>Wykonanie systemu oświetlenia "Galerii Fama"</t>
  </si>
  <si>
    <t>Koszty przekształcenia Zakładu Komunikacji Miejskiej w Spółkę</t>
  </si>
  <si>
    <t>Wyposażenie placu zabaw dla dzieci w Przytorze</t>
  </si>
  <si>
    <t>Dotacja inwestycyjna dla Miejskiej Biblioteki Publicznej - remont ganku</t>
  </si>
  <si>
    <t>Współfinansowanie wykonania oświetlenia "Galerii Fama"</t>
  </si>
  <si>
    <t xml:space="preserve">INFORMACJA O WYSOKOŚCI ORAZ ŹRÓDŁACH POKRYCIA </t>
  </si>
  <si>
    <t>NIEDOBORU BUDŻETOWEGO ZA I PÓŁROCZE 2005 ROKU</t>
  </si>
  <si>
    <t>DOTACJE UDZIELANE Z BUDŻETU MIASTA W I PÓŁROCZU 2005 ROKU</t>
  </si>
  <si>
    <t>DOCHODY BUDŻETU MIASTA ZA I PÓŁROCZE  2005 ROKU</t>
  </si>
  <si>
    <t>WYDATKI BUDŻETU MIASTA ZA I PÓŁROCZE 2005 ROKU</t>
  </si>
  <si>
    <t xml:space="preserve"> WYDATKI MAJĄTKOWE  BUDŻETU MIASTA ZA I PÓŁROCZE 2005 ROKU</t>
  </si>
  <si>
    <t xml:space="preserve"> INWESTYCJE KOMUNALNE REALIZOWANE PRZEZ MIASTO W I PÓŁROCZU 2005 ROKU</t>
  </si>
  <si>
    <t>POZOSTAŁE WYDATKI MAJĄTKOWE  BUDŻETU MIASTA ZA I PÓŁROCZE 2005 ROKU</t>
  </si>
  <si>
    <t>Tabela nr  6</t>
  </si>
  <si>
    <t>Tabela nr 7</t>
  </si>
  <si>
    <t xml:space="preserve">Zasiłki i pomoc w naturze oraz składki
na ubezpieczenia emerytalne i rentowe </t>
  </si>
  <si>
    <t>Środki na dofinansowanie własnych zadań bieżących gmin (związków gmin), powiatów (związków powiatów), samorządów województw, pozyskane z innych źródeł
Finansowanie programów realizowanych ze środków bezzwrotnych pochodzących z Unii Europejskiej</t>
  </si>
  <si>
    <t>Dotacje celowe otrzymane z budżetu państwa na realizację bieżących zadań własnych powiatu</t>
  </si>
  <si>
    <t>Zasiłki i pomoc w naturze oraz składki na ubezpieczenia emerytalne i rentowe</t>
  </si>
  <si>
    <t xml:space="preserve">Dotacje celowe otrzymane z powiatu na zadania bieżące realizowane na podstawie porozumień (umów) między jednostkami samorządu terytorialnego
</t>
  </si>
  <si>
    <t>Dotacje celowe otrzymane z powiatu na zadania bieżące realizowane na podstawie porozumień (umów) między jednostkami samorządu terytorialnego</t>
  </si>
  <si>
    <t>Dotacje celowe otrzymane z budżetu państwa na realizację inwestycji i zakupów inwestycyjnych własnych gmin (związków gmin)</t>
  </si>
  <si>
    <t>Zasiłki i pomoc w naturze  oraz składki na ubezpieczenia emerytalne i rentowe</t>
  </si>
  <si>
    <t>Dotacje celowe otrzymane z budżetu państwa na zadania bieżące realizowane przez gminę na podstawie porozumień z organami administracji rządowej
Pozostałe</t>
  </si>
  <si>
    <t>- kredyty i pożyczki - Narodowy Fundusz 
  Ochrony Środowiska i Gospodarki Wodnej</t>
  </si>
  <si>
    <t>- obligacje jednostek samorządowych oraz 
   związków komunalnych</t>
  </si>
  <si>
    <t xml:space="preserve"> </t>
  </si>
  <si>
    <t>Tabela nr 10</t>
  </si>
  <si>
    <t>Dotacje celowe otrzymane z budżetu państwa na zadania bieżące realizowane przez gminę na podstawie porozumień z organami administracji rządowej</t>
  </si>
  <si>
    <t>inwestycje finansowane środkami z budżetu</t>
  </si>
  <si>
    <t>Zakup usług dostępu do sieci Internet</t>
  </si>
  <si>
    <t>- spłata kredytu bankowego zaciągniętego 
  w PKO Bank Polski S.A.</t>
  </si>
  <si>
    <t>Wydatki osobowe niezaliczone do wynagrodzeń</t>
  </si>
  <si>
    <t>Wpłaty z tytułu odpłatnego nabycia prawa własności oraz prawa użytkowania wieczystego nieruchomości</t>
  </si>
</sst>
</file>

<file path=xl/styles.xml><?xml version="1.0" encoding="utf-8"?>
<styleSheet xmlns="http://schemas.openxmlformats.org/spreadsheetml/2006/main">
  <numFmts count="4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_ ;\-#,##0\ "/>
    <numFmt numFmtId="166" formatCode="#,##0\ &quot;zł&quot;"/>
    <numFmt numFmtId="167" formatCode="0.E+00"/>
    <numFmt numFmtId="168" formatCode="00\-000"/>
    <numFmt numFmtId="169" formatCode="#,##0.0"/>
    <numFmt numFmtId="170" formatCode="_-* #,##0\ _z_ł_-;\-* #,##0\ _z_ł_-;_-* &quot;-&quot;??\ _z_ł_-;_-@_-"/>
    <numFmt numFmtId="171" formatCode="#,##0.00_ ;\-#,##0.00\ "/>
    <numFmt numFmtId="172" formatCode="#,##0.00\ &quot;zł&quot;"/>
    <numFmt numFmtId="173" formatCode="#,##0.000"/>
    <numFmt numFmtId="174" formatCode="#,##0.0000"/>
    <numFmt numFmtId="175" formatCode="#,##0.000_ ;\-#,##0.000\ "/>
    <numFmt numFmtId="176" formatCode="#,##0.0_ ;\-#,##0.0\ "/>
    <numFmt numFmtId="177" formatCode="#,##0.0000_ ;\-#,##0.0000\ "/>
    <numFmt numFmtId="178" formatCode="_-* #,##0.000\ _z_ł_-;\-* #,##0.000\ _z_ł_-;_-* &quot;-&quot;??\ _z_ł_-;_-@_-"/>
    <numFmt numFmtId="179" formatCode="_-* #,##0.0000\ _z_ł_-;\-* #,##0.0000\ _z_ł_-;_-* &quot;-&quot;??\ _z_ł_-;_-@_-"/>
    <numFmt numFmtId="180" formatCode="_-* #,##0.00000\ _z_ł_-;\-* #,##0.00000\ _z_ł_-;_-* &quot;-&quot;??\ _z_ł_-;_-@_-"/>
    <numFmt numFmtId="181" formatCode="_-* #,##0.0\ _z_ł_-;\-* #,##0.0\ _z_ł_-;_-* &quot;-&quot;??\ _z_ł_-;_-@_-"/>
    <numFmt numFmtId="182" formatCode="0.000000"/>
    <numFmt numFmtId="183" formatCode="0.00000"/>
    <numFmt numFmtId="184" formatCode="0.0000"/>
    <numFmt numFmtId="185" formatCode="0.000"/>
    <numFmt numFmtId="186" formatCode="0.00000000"/>
    <numFmt numFmtId="187" formatCode="0.0000000"/>
    <numFmt numFmtId="188" formatCode="0.0"/>
    <numFmt numFmtId="189" formatCode="0.000000000"/>
    <numFmt numFmtId="190" formatCode="0.0000000000"/>
    <numFmt numFmtId="191" formatCode="0.00000000000"/>
    <numFmt numFmtId="192" formatCode="0.000000000000"/>
    <numFmt numFmtId="193" formatCode="#,##0.0\ _z_ł"/>
    <numFmt numFmtId="194" formatCode="&quot;Tak&quot;;&quot;Tak&quot;;&quot;Nie&quot;"/>
    <numFmt numFmtId="195" formatCode="&quot;Prawda&quot;;&quot;Prawda&quot;;&quot;Fałsz&quot;"/>
    <numFmt numFmtId="196" formatCode="&quot;Włączone&quot;;&quot;Włączone&quot;;&quot;Wyłączone&quot;"/>
    <numFmt numFmtId="197" formatCode="[$€-2]\ #,##0.00_);[Red]\([$€-2]\ #,##0.00\)"/>
    <numFmt numFmtId="198" formatCode="_-* #,##0.000\ &quot;zł&quot;_-;\-* #,##0.000\ &quot;zł&quot;_-;_-* &quot;-&quot;??\ &quot;zł&quot;_-;_-@_-"/>
    <numFmt numFmtId="199" formatCode="_-* #,##0.0\ &quot;zł&quot;_-;\-* #,##0.0\ &quot;zł&quot;_-;_-* &quot;-&quot;??\ &quot;zł&quot;_-;_-@_-"/>
    <numFmt numFmtId="200" formatCode="_-* #,##0\ &quot;zł&quot;_-;\-* #,##0\ &quot;zł&quot;_-;_-* &quot;-&quot;??\ &quot;zł&quot;_-;_-@_-"/>
    <numFmt numFmtId="201" formatCode="_-* #,##0.000\ _z_ł_-;\-* #,##0.000\ _z_ł_-;_-* &quot;-&quot;???\ _z_ł_-;_-@_-"/>
    <numFmt numFmtId="202" formatCode="_-* #,##0.0\ _z_ł_-;\-* #,##0.0\ _z_ł_-;_-* &quot;-&quot;?\ _z_ł_-;_-@_-"/>
  </numFmts>
  <fonts count="23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0"/>
    </font>
    <font>
      <sz val="8"/>
      <name val="Arial"/>
      <family val="0"/>
    </font>
    <font>
      <sz val="10"/>
      <color indexed="18"/>
      <name val="Times New Roman"/>
      <family val="1"/>
    </font>
    <font>
      <b/>
      <sz val="10"/>
      <color indexed="18"/>
      <name val="Times New Roman"/>
      <family val="1"/>
    </font>
    <font>
      <sz val="6"/>
      <color indexed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6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2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/>
    </xf>
    <xf numFmtId="49" fontId="6" fillId="0" borderId="2" xfId="0" applyNumberFormat="1" applyFont="1" applyBorder="1" applyAlignment="1">
      <alignment/>
    </xf>
    <xf numFmtId="164" fontId="6" fillId="0" borderId="3" xfId="0" applyNumberFormat="1" applyFont="1" applyBorder="1" applyAlignment="1">
      <alignment/>
    </xf>
    <xf numFmtId="193" fontId="6" fillId="0" borderId="4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39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49" fontId="6" fillId="0" borderId="0" xfId="0" applyNumberFormat="1" applyFont="1" applyAlignment="1">
      <alignment/>
    </xf>
    <xf numFmtId="39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top"/>
    </xf>
    <xf numFmtId="49" fontId="9" fillId="0" borderId="0" xfId="0" applyNumberFormat="1" applyFont="1" applyAlignment="1" applyProtection="1">
      <alignment horizontal="center" vertical="top"/>
      <protection hidden="1"/>
    </xf>
    <xf numFmtId="0" fontId="9" fillId="0" borderId="0" xfId="0" applyFont="1" applyAlignment="1" applyProtection="1">
      <alignment vertical="top"/>
      <protection hidden="1"/>
    </xf>
    <xf numFmtId="49" fontId="9" fillId="0" borderId="0" xfId="0" applyNumberFormat="1" applyFont="1" applyAlignment="1" applyProtection="1">
      <alignment vertical="top"/>
      <protection hidden="1"/>
    </xf>
    <xf numFmtId="0" fontId="9" fillId="0" borderId="0" xfId="0" applyFont="1" applyAlignment="1" applyProtection="1">
      <alignment horizontal="right" vertical="top"/>
      <protection hidden="1"/>
    </xf>
    <xf numFmtId="49" fontId="9" fillId="0" borderId="5" xfId="0" applyNumberFormat="1" applyFont="1" applyBorder="1" applyAlignment="1" applyProtection="1">
      <alignment horizontal="center" vertical="top"/>
      <protection hidden="1"/>
    </xf>
    <xf numFmtId="49" fontId="9" fillId="0" borderId="6" xfId="0" applyNumberFormat="1" applyFont="1" applyBorder="1" applyAlignment="1" applyProtection="1">
      <alignment horizontal="center" vertical="top"/>
      <protection hidden="1"/>
    </xf>
    <xf numFmtId="49" fontId="9" fillId="0" borderId="7" xfId="0" applyNumberFormat="1" applyFont="1" applyBorder="1" applyAlignment="1" applyProtection="1">
      <alignment horizontal="center" vertical="top"/>
      <protection hidden="1"/>
    </xf>
    <xf numFmtId="0" fontId="9" fillId="0" borderId="7" xfId="0" applyFont="1" applyBorder="1" applyAlignment="1" applyProtection="1">
      <alignment horizontal="center" vertical="top"/>
      <protection hidden="1"/>
    </xf>
    <xf numFmtId="49" fontId="9" fillId="0" borderId="8" xfId="0" applyNumberFormat="1" applyFont="1" applyBorder="1" applyAlignment="1" applyProtection="1">
      <alignment horizontal="center" vertical="top"/>
      <protection hidden="1"/>
    </xf>
    <xf numFmtId="49" fontId="9" fillId="0" borderId="9" xfId="0" applyNumberFormat="1" applyFont="1" applyBorder="1" applyAlignment="1" applyProtection="1">
      <alignment horizontal="center" vertical="top"/>
      <protection hidden="1"/>
    </xf>
    <xf numFmtId="49" fontId="9" fillId="0" borderId="10" xfId="0" applyNumberFormat="1" applyFont="1" applyBorder="1" applyAlignment="1" applyProtection="1">
      <alignment horizontal="center" vertical="top"/>
      <protection hidden="1"/>
    </xf>
    <xf numFmtId="0" fontId="9" fillId="0" borderId="10" xfId="0" applyFont="1" applyBorder="1" applyAlignment="1" applyProtection="1">
      <alignment horizontal="center" vertical="top"/>
      <protection hidden="1"/>
    </xf>
    <xf numFmtId="49" fontId="9" fillId="0" borderId="11" xfId="0" applyNumberFormat="1" applyFont="1" applyBorder="1" applyAlignment="1" applyProtection="1">
      <alignment horizontal="center" vertical="top"/>
      <protection hidden="1"/>
    </xf>
    <xf numFmtId="49" fontId="9" fillId="0" borderId="12" xfId="0" applyNumberFormat="1" applyFont="1" applyBorder="1" applyAlignment="1" applyProtection="1">
      <alignment horizontal="center" vertical="top"/>
      <protection hidden="1"/>
    </xf>
    <xf numFmtId="49" fontId="9" fillId="0" borderId="0" xfId="0" applyNumberFormat="1" applyFont="1" applyBorder="1" applyAlignment="1" applyProtection="1">
      <alignment horizontal="center" vertical="top"/>
      <protection hidden="1"/>
    </xf>
    <xf numFmtId="0" fontId="9" fillId="0" borderId="13" xfId="0" applyFont="1" applyBorder="1" applyAlignment="1" applyProtection="1">
      <alignment horizontal="center" vertical="top"/>
      <protection hidden="1"/>
    </xf>
    <xf numFmtId="49" fontId="10" fillId="0" borderId="11" xfId="0" applyNumberFormat="1" applyFont="1" applyBorder="1" applyAlignment="1" applyProtection="1">
      <alignment horizontal="center" vertical="top"/>
      <protection hidden="1"/>
    </xf>
    <xf numFmtId="49" fontId="10" fillId="0" borderId="14" xfId="0" applyNumberFormat="1" applyFont="1" applyBorder="1" applyAlignment="1" applyProtection="1">
      <alignment horizontal="center" vertical="top"/>
      <protection hidden="1"/>
    </xf>
    <xf numFmtId="49" fontId="10" fillId="0" borderId="14" xfId="0" applyNumberFormat="1" applyFont="1" applyBorder="1" applyAlignment="1" applyProtection="1">
      <alignment horizontal="left" vertical="top"/>
      <protection hidden="1"/>
    </xf>
    <xf numFmtId="3" fontId="10" fillId="0" borderId="15" xfId="0" applyNumberFormat="1" applyFont="1" applyBorder="1" applyAlignment="1" applyProtection="1">
      <alignment horizontal="right" vertical="top"/>
      <protection hidden="1"/>
    </xf>
    <xf numFmtId="49" fontId="9" fillId="0" borderId="14" xfId="0" applyNumberFormat="1" applyFont="1" applyBorder="1" applyAlignment="1" applyProtection="1">
      <alignment horizontal="center" vertical="top"/>
      <protection hidden="1"/>
    </xf>
    <xf numFmtId="49" fontId="9" fillId="0" borderId="14" xfId="0" applyNumberFormat="1" applyFont="1" applyBorder="1" applyAlignment="1" applyProtection="1">
      <alignment horizontal="left" vertical="top"/>
      <protection hidden="1"/>
    </xf>
    <xf numFmtId="3" fontId="9" fillId="0" borderId="15" xfId="0" applyNumberFormat="1" applyFont="1" applyBorder="1" applyAlignment="1" applyProtection="1">
      <alignment horizontal="right" vertical="top"/>
      <protection hidden="1"/>
    </xf>
    <xf numFmtId="49" fontId="11" fillId="0" borderId="16" xfId="0" applyNumberFormat="1" applyFont="1" applyBorder="1" applyAlignment="1" applyProtection="1">
      <alignment horizontal="center" vertical="top"/>
      <protection hidden="1"/>
    </xf>
    <xf numFmtId="49" fontId="11" fillId="0" borderId="17" xfId="0" applyNumberFormat="1" applyFont="1" applyBorder="1" applyAlignment="1" applyProtection="1">
      <alignment horizontal="center" vertical="top"/>
      <protection hidden="1"/>
    </xf>
    <xf numFmtId="0" fontId="11" fillId="0" borderId="17" xfId="0" applyFont="1" applyBorder="1" applyAlignment="1" applyProtection="1">
      <alignment horizontal="center" vertical="top" wrapText="1"/>
      <protection hidden="1"/>
    </xf>
    <xf numFmtId="49" fontId="11" fillId="0" borderId="17" xfId="0" applyNumberFormat="1" applyFont="1" applyBorder="1" applyAlignment="1" applyProtection="1">
      <alignment vertical="top" wrapText="1"/>
      <protection hidden="1"/>
    </xf>
    <xf numFmtId="3" fontId="11" fillId="0" borderId="18" xfId="0" applyNumberFormat="1" applyFont="1" applyBorder="1" applyAlignment="1" applyProtection="1">
      <alignment vertical="top"/>
      <protection hidden="1"/>
    </xf>
    <xf numFmtId="49" fontId="10" fillId="0" borderId="14" xfId="0" applyNumberFormat="1" applyFont="1" applyBorder="1" applyAlignment="1" applyProtection="1">
      <alignment vertical="top"/>
      <protection hidden="1"/>
    </xf>
    <xf numFmtId="3" fontId="10" fillId="0" borderId="15" xfId="0" applyNumberFormat="1" applyFont="1" applyBorder="1" applyAlignment="1" applyProtection="1">
      <alignment vertical="top"/>
      <protection hidden="1"/>
    </xf>
    <xf numFmtId="49" fontId="9" fillId="0" borderId="14" xfId="0" applyNumberFormat="1" applyFont="1" applyBorder="1" applyAlignment="1" applyProtection="1">
      <alignment vertical="top"/>
      <protection hidden="1"/>
    </xf>
    <xf numFmtId="3" fontId="9" fillId="0" borderId="15" xfId="0" applyNumberFormat="1" applyFont="1" applyBorder="1" applyAlignment="1" applyProtection="1">
      <alignment vertical="top"/>
      <protection hidden="1"/>
    </xf>
    <xf numFmtId="49" fontId="11" fillId="0" borderId="11" xfId="0" applyNumberFormat="1" applyFont="1" applyBorder="1" applyAlignment="1" applyProtection="1">
      <alignment horizontal="center" vertical="top"/>
      <protection hidden="1"/>
    </xf>
    <xf numFmtId="49" fontId="11" fillId="0" borderId="14" xfId="0" applyNumberFormat="1" applyFont="1" applyBorder="1" applyAlignment="1" applyProtection="1">
      <alignment horizontal="center" vertical="top"/>
      <protection hidden="1"/>
    </xf>
    <xf numFmtId="49" fontId="11" fillId="0" borderId="14" xfId="0" applyNumberFormat="1" applyFont="1" applyBorder="1" applyAlignment="1" applyProtection="1">
      <alignment vertical="top"/>
      <protection hidden="1"/>
    </xf>
    <xf numFmtId="3" fontId="11" fillId="0" borderId="15" xfId="0" applyNumberFormat="1" applyFont="1" applyBorder="1" applyAlignment="1" applyProtection="1">
      <alignment vertical="top"/>
      <protection hidden="1"/>
    </xf>
    <xf numFmtId="49" fontId="11" fillId="0" borderId="17" xfId="0" applyNumberFormat="1" applyFont="1" applyBorder="1" applyAlignment="1" applyProtection="1">
      <alignment horizontal="center" vertical="top" wrapText="1"/>
      <protection hidden="1"/>
    </xf>
    <xf numFmtId="49" fontId="10" fillId="0" borderId="14" xfId="0" applyNumberFormat="1" applyFont="1" applyBorder="1" applyAlignment="1" applyProtection="1">
      <alignment horizontal="center" vertical="top" wrapText="1"/>
      <protection hidden="1"/>
    </xf>
    <xf numFmtId="49" fontId="10" fillId="0" borderId="14" xfId="0" applyNumberFormat="1" applyFont="1" applyBorder="1" applyAlignment="1" applyProtection="1">
      <alignment vertical="top" wrapText="1"/>
      <protection hidden="1"/>
    </xf>
    <xf numFmtId="49" fontId="9" fillId="0" borderId="14" xfId="0" applyNumberFormat="1" applyFont="1" applyBorder="1" applyAlignment="1" applyProtection="1">
      <alignment horizontal="center" vertical="top" wrapText="1"/>
      <protection hidden="1"/>
    </xf>
    <xf numFmtId="49" fontId="9" fillId="0" borderId="14" xfId="0" applyNumberFormat="1" applyFont="1" applyBorder="1" applyAlignment="1" applyProtection="1">
      <alignment vertical="top" wrapText="1"/>
      <protection hidden="1"/>
    </xf>
    <xf numFmtId="49" fontId="11" fillId="0" borderId="14" xfId="0" applyNumberFormat="1" applyFont="1" applyBorder="1" applyAlignment="1" applyProtection="1">
      <alignment horizontal="center" vertical="top" wrapText="1"/>
      <protection hidden="1"/>
    </xf>
    <xf numFmtId="49" fontId="11" fillId="0" borderId="14" xfId="0" applyNumberFormat="1" applyFont="1" applyBorder="1" applyAlignment="1" applyProtection="1">
      <alignment vertical="top" wrapText="1"/>
      <protection hidden="1"/>
    </xf>
    <xf numFmtId="0" fontId="11" fillId="0" borderId="14" xfId="0" applyFont="1" applyBorder="1" applyAlignment="1" applyProtection="1">
      <alignment horizontal="center" vertical="top" wrapText="1"/>
      <protection hidden="1"/>
    </xf>
    <xf numFmtId="0" fontId="9" fillId="0" borderId="14" xfId="0" applyFont="1" applyBorder="1" applyAlignment="1" applyProtection="1">
      <alignment horizontal="center" vertical="top"/>
      <protection hidden="1"/>
    </xf>
    <xf numFmtId="49" fontId="11" fillId="0" borderId="17" xfId="0" applyNumberFormat="1" applyFont="1" applyBorder="1" applyAlignment="1" applyProtection="1">
      <alignment vertical="top"/>
      <protection hidden="1"/>
    </xf>
    <xf numFmtId="0" fontId="10" fillId="0" borderId="0" xfId="0" applyFont="1" applyAlignment="1" applyProtection="1">
      <alignment horizontal="center" vertical="top"/>
      <protection hidden="1"/>
    </xf>
    <xf numFmtId="0" fontId="11" fillId="0" borderId="14" xfId="0" applyFont="1" applyBorder="1" applyAlignment="1">
      <alignment horizontal="center" vertical="top" wrapText="1"/>
    </xf>
    <xf numFmtId="49" fontId="11" fillId="0" borderId="14" xfId="0" applyNumberFormat="1" applyFont="1" applyBorder="1" applyAlignment="1">
      <alignment vertical="top" wrapText="1"/>
    </xf>
    <xf numFmtId="49" fontId="10" fillId="0" borderId="11" xfId="0" applyNumberFormat="1" applyFont="1" applyBorder="1" applyAlignment="1" applyProtection="1">
      <alignment horizontal="center" vertical="top" wrapText="1"/>
      <protection hidden="1"/>
    </xf>
    <xf numFmtId="0" fontId="9" fillId="0" borderId="14" xfId="0" applyFont="1" applyBorder="1" applyAlignment="1" applyProtection="1">
      <alignment horizontal="center" vertical="top" wrapText="1"/>
      <protection hidden="1"/>
    </xf>
    <xf numFmtId="0" fontId="10" fillId="0" borderId="14" xfId="0" applyFont="1" applyBorder="1" applyAlignment="1" applyProtection="1">
      <alignment horizontal="center" vertical="top" wrapText="1"/>
      <protection hidden="1"/>
    </xf>
    <xf numFmtId="0" fontId="9" fillId="0" borderId="14" xfId="0" applyFont="1" applyBorder="1" applyAlignment="1" applyProtection="1">
      <alignment horizontal="left" vertical="top" wrapText="1"/>
      <protection hidden="1"/>
    </xf>
    <xf numFmtId="49" fontId="11" fillId="0" borderId="0" xfId="0" applyNumberFormat="1" applyFont="1" applyBorder="1" applyAlignment="1" applyProtection="1">
      <alignment horizontal="center" vertical="top"/>
      <protection hidden="1"/>
    </xf>
    <xf numFmtId="0" fontId="10" fillId="0" borderId="0" xfId="0" applyFont="1" applyAlignment="1" applyProtection="1">
      <alignment horizontal="right" vertical="top"/>
      <protection hidden="1"/>
    </xf>
    <xf numFmtId="0" fontId="9" fillId="0" borderId="19" xfId="0" applyFont="1" applyBorder="1" applyAlignment="1" applyProtection="1">
      <alignment horizontal="right" vertical="top"/>
      <protection hidden="1"/>
    </xf>
    <xf numFmtId="0" fontId="9" fillId="0" borderId="20" xfId="0" applyFont="1" applyBorder="1" applyAlignment="1" applyProtection="1">
      <alignment horizontal="right" vertical="top"/>
      <protection hidden="1"/>
    </xf>
    <xf numFmtId="188" fontId="10" fillId="0" borderId="20" xfId="0" applyNumberFormat="1" applyFont="1" applyBorder="1" applyAlignment="1" applyProtection="1">
      <alignment horizontal="right" vertical="top"/>
      <protection hidden="1"/>
    </xf>
    <xf numFmtId="188" fontId="9" fillId="0" borderId="20" xfId="0" applyNumberFormat="1" applyFont="1" applyBorder="1" applyAlignment="1" applyProtection="1">
      <alignment horizontal="right" vertical="top"/>
      <protection hidden="1"/>
    </xf>
    <xf numFmtId="188" fontId="11" fillId="0" borderId="21" xfId="0" applyNumberFormat="1" applyFont="1" applyBorder="1" applyAlignment="1" applyProtection="1">
      <alignment horizontal="right" vertical="top"/>
      <protection hidden="1"/>
    </xf>
    <xf numFmtId="188" fontId="11" fillId="0" borderId="20" xfId="0" applyNumberFormat="1" applyFont="1" applyBorder="1" applyAlignment="1" applyProtection="1">
      <alignment horizontal="right" vertical="top"/>
      <protection hidden="1"/>
    </xf>
    <xf numFmtId="0" fontId="11" fillId="0" borderId="0" xfId="0" applyFont="1" applyBorder="1" applyAlignment="1" applyProtection="1">
      <alignment horizontal="center" vertical="top" wrapText="1"/>
      <protection hidden="1"/>
    </xf>
    <xf numFmtId="49" fontId="11" fillId="0" borderId="0" xfId="0" applyNumberFormat="1" applyFont="1" applyBorder="1" applyAlignment="1" applyProtection="1">
      <alignment vertical="top" wrapText="1"/>
      <protection hidden="1"/>
    </xf>
    <xf numFmtId="3" fontId="11" fillId="0" borderId="0" xfId="0" applyNumberFormat="1" applyFont="1" applyBorder="1" applyAlignment="1" applyProtection="1">
      <alignment vertical="top"/>
      <protection hidden="1"/>
    </xf>
    <xf numFmtId="188" fontId="11" fillId="0" borderId="0" xfId="0" applyNumberFormat="1" applyFont="1" applyBorder="1" applyAlignment="1" applyProtection="1">
      <alignment horizontal="right" vertical="top"/>
      <protection hidden="1"/>
    </xf>
    <xf numFmtId="0" fontId="11" fillId="0" borderId="14" xfId="0" applyFont="1" applyBorder="1" applyAlignment="1" applyProtection="1">
      <alignment horizontal="center" vertical="top"/>
      <protection hidden="1"/>
    </xf>
    <xf numFmtId="0" fontId="11" fillId="0" borderId="17" xfId="0" applyFont="1" applyBorder="1" applyAlignment="1" applyProtection="1">
      <alignment horizontal="center" vertical="top"/>
      <protection hidden="1"/>
    </xf>
    <xf numFmtId="49" fontId="9" fillId="0" borderId="11" xfId="0" applyNumberFormat="1" applyFont="1" applyBorder="1" applyAlignment="1" applyProtection="1">
      <alignment horizontal="center" vertical="top" wrapText="1"/>
      <protection hidden="1"/>
    </xf>
    <xf numFmtId="188" fontId="10" fillId="0" borderId="4" xfId="0" applyNumberFormat="1" applyFont="1" applyBorder="1" applyAlignment="1" applyProtection="1">
      <alignment horizontal="right" vertical="top"/>
      <protection hidden="1"/>
    </xf>
    <xf numFmtId="0" fontId="10" fillId="0" borderId="0" xfId="0" applyFont="1" applyAlignment="1" applyProtection="1">
      <alignment vertical="top"/>
      <protection hidden="1"/>
    </xf>
    <xf numFmtId="0" fontId="9" fillId="0" borderId="0" xfId="0" applyFont="1" applyAlignment="1" applyProtection="1">
      <alignment horizontal="center" vertical="top"/>
      <protection hidden="1"/>
    </xf>
    <xf numFmtId="0" fontId="9" fillId="0" borderId="22" xfId="0" applyFont="1" applyBorder="1" applyAlignment="1" applyProtection="1">
      <alignment horizontal="center" vertical="top"/>
      <protection hidden="1"/>
    </xf>
    <xf numFmtId="0" fontId="9" fillId="0" borderId="0" xfId="0" applyFont="1" applyBorder="1" applyAlignment="1" applyProtection="1">
      <alignment horizontal="center" vertical="top"/>
      <protection hidden="1"/>
    </xf>
    <xf numFmtId="0" fontId="11" fillId="0" borderId="0" xfId="0" applyFont="1" applyAlignment="1" applyProtection="1">
      <alignment vertical="top"/>
      <protection hidden="1"/>
    </xf>
    <xf numFmtId="0" fontId="10" fillId="0" borderId="23" xfId="0" applyFont="1" applyBorder="1" applyAlignment="1" applyProtection="1">
      <alignment vertical="top"/>
      <protection hidden="1"/>
    </xf>
    <xf numFmtId="0" fontId="9" fillId="0" borderId="14" xfId="0" applyFont="1" applyBorder="1" applyAlignment="1" applyProtection="1">
      <alignment vertical="top"/>
      <protection hidden="1"/>
    </xf>
    <xf numFmtId="0" fontId="11" fillId="0" borderId="14" xfId="0" applyFont="1" applyBorder="1" applyAlignment="1" applyProtection="1">
      <alignment vertical="top"/>
      <protection hidden="1"/>
    </xf>
    <xf numFmtId="0" fontId="10" fillId="0" borderId="14" xfId="0" applyFont="1" applyBorder="1" applyAlignment="1" applyProtection="1">
      <alignment vertical="top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12" fillId="0" borderId="0" xfId="0" applyFont="1" applyAlignment="1" applyProtection="1">
      <alignment vertical="top"/>
      <protection hidden="1"/>
    </xf>
    <xf numFmtId="0" fontId="12" fillId="0" borderId="0" xfId="0" applyFont="1" applyBorder="1" applyAlignment="1" applyProtection="1">
      <alignment vertical="top"/>
      <protection hidden="1"/>
    </xf>
    <xf numFmtId="0" fontId="10" fillId="0" borderId="0" xfId="0" applyFont="1" applyBorder="1" applyAlignment="1" applyProtection="1">
      <alignment vertical="top"/>
      <protection hidden="1"/>
    </xf>
    <xf numFmtId="49" fontId="9" fillId="0" borderId="0" xfId="0" applyNumberFormat="1" applyFont="1" applyBorder="1" applyAlignment="1" applyProtection="1">
      <alignment vertical="top"/>
      <protection hidden="1"/>
    </xf>
    <xf numFmtId="3" fontId="9" fillId="0" borderId="0" xfId="0" applyNumberFormat="1" applyFont="1" applyBorder="1" applyAlignment="1" applyProtection="1">
      <alignment vertical="top"/>
      <protection hidden="1"/>
    </xf>
    <xf numFmtId="0" fontId="9" fillId="0" borderId="17" xfId="0" applyFont="1" applyBorder="1" applyAlignment="1" applyProtection="1">
      <alignment vertical="top"/>
      <protection hidden="1"/>
    </xf>
    <xf numFmtId="3" fontId="9" fillId="0" borderId="0" xfId="0" applyNumberFormat="1" applyFont="1" applyBorder="1" applyAlignment="1" applyProtection="1">
      <alignment horizontal="center" vertical="top"/>
      <protection hidden="1"/>
    </xf>
    <xf numFmtId="0" fontId="9" fillId="0" borderId="23" xfId="0" applyFont="1" applyBorder="1" applyAlignment="1" applyProtection="1">
      <alignment vertical="top"/>
      <protection hidden="1"/>
    </xf>
    <xf numFmtId="0" fontId="9" fillId="0" borderId="0" xfId="0" applyFont="1" applyBorder="1" applyAlignment="1" applyProtection="1">
      <alignment vertical="top"/>
      <protection hidden="1"/>
    </xf>
    <xf numFmtId="49" fontId="11" fillId="0" borderId="0" xfId="0" applyNumberFormat="1" applyFont="1" applyBorder="1" applyAlignment="1" applyProtection="1">
      <alignment horizontal="center" vertical="top" wrapText="1"/>
      <protection hidden="1"/>
    </xf>
    <xf numFmtId="49" fontId="11" fillId="0" borderId="0" xfId="0" applyNumberFormat="1" applyFont="1" applyBorder="1" applyAlignment="1" applyProtection="1">
      <alignment vertical="top"/>
      <protection hidden="1"/>
    </xf>
    <xf numFmtId="49" fontId="9" fillId="0" borderId="0" xfId="0" applyNumberFormat="1" applyFont="1" applyBorder="1" applyAlignment="1" applyProtection="1">
      <alignment vertical="top" wrapText="1"/>
      <protection hidden="1"/>
    </xf>
    <xf numFmtId="188" fontId="9" fillId="0" borderId="0" xfId="0" applyNumberFormat="1" applyFont="1" applyBorder="1" applyAlignment="1" applyProtection="1">
      <alignment horizontal="right" vertical="top"/>
      <protection hidden="1"/>
    </xf>
    <xf numFmtId="0" fontId="9" fillId="0" borderId="4" xfId="0" applyFont="1" applyBorder="1" applyAlignment="1" applyProtection="1">
      <alignment horizontal="center" vertical="top"/>
      <protection hidden="1"/>
    </xf>
    <xf numFmtId="49" fontId="11" fillId="0" borderId="1" xfId="0" applyNumberFormat="1" applyFont="1" applyBorder="1" applyAlignment="1" applyProtection="1">
      <alignment horizontal="center" vertical="top"/>
      <protection hidden="1"/>
    </xf>
    <xf numFmtId="49" fontId="11" fillId="0" borderId="3" xfId="0" applyNumberFormat="1" applyFont="1" applyBorder="1" applyAlignment="1" applyProtection="1">
      <alignment horizontal="center" vertical="top"/>
      <protection hidden="1"/>
    </xf>
    <xf numFmtId="49" fontId="11" fillId="0" borderId="3" xfId="0" applyNumberFormat="1" applyFont="1" applyBorder="1" applyAlignment="1" applyProtection="1">
      <alignment horizontal="center" vertical="top" wrapText="1"/>
      <protection hidden="1"/>
    </xf>
    <xf numFmtId="49" fontId="11" fillId="0" borderId="3" xfId="0" applyNumberFormat="1" applyFont="1" applyBorder="1" applyAlignment="1" applyProtection="1">
      <alignment vertical="top" wrapText="1"/>
      <protection hidden="1"/>
    </xf>
    <xf numFmtId="3" fontId="11" fillId="0" borderId="2" xfId="0" applyNumberFormat="1" applyFont="1" applyBorder="1" applyAlignment="1" applyProtection="1">
      <alignment vertical="top"/>
      <protection hidden="1"/>
    </xf>
    <xf numFmtId="188" fontId="11" fillId="0" borderId="4" xfId="0" applyNumberFormat="1" applyFont="1" applyBorder="1" applyAlignment="1" applyProtection="1">
      <alignment horizontal="right" vertical="top"/>
      <protection hidden="1"/>
    </xf>
    <xf numFmtId="49" fontId="9" fillId="0" borderId="24" xfId="0" applyNumberFormat="1" applyFont="1" applyBorder="1" applyAlignment="1" applyProtection="1">
      <alignment horizontal="center" vertical="top"/>
      <protection hidden="1"/>
    </xf>
    <xf numFmtId="49" fontId="9" fillId="0" borderId="25" xfId="0" applyNumberFormat="1" applyFont="1" applyBorder="1" applyAlignment="1" applyProtection="1">
      <alignment horizontal="center" vertical="top"/>
      <protection hidden="1"/>
    </xf>
    <xf numFmtId="49" fontId="9" fillId="0" borderId="26" xfId="0" applyNumberFormat="1" applyFont="1" applyBorder="1" applyAlignment="1" applyProtection="1">
      <alignment horizontal="center" vertical="top"/>
      <protection hidden="1"/>
    </xf>
    <xf numFmtId="0" fontId="9" fillId="0" borderId="26" xfId="0" applyFont="1" applyBorder="1" applyAlignment="1" applyProtection="1">
      <alignment horizontal="center" vertical="top"/>
      <protection hidden="1"/>
    </xf>
    <xf numFmtId="0" fontId="9" fillId="0" borderId="27" xfId="0" applyFont="1" applyBorder="1" applyAlignment="1" applyProtection="1">
      <alignment horizontal="center" vertical="top"/>
      <protection hidden="1"/>
    </xf>
    <xf numFmtId="49" fontId="9" fillId="0" borderId="1" xfId="0" applyNumberFormat="1" applyFont="1" applyBorder="1" applyAlignment="1" applyProtection="1">
      <alignment horizontal="center" vertical="top"/>
      <protection hidden="1"/>
    </xf>
    <xf numFmtId="49" fontId="9" fillId="0" borderId="3" xfId="0" applyNumberFormat="1" applyFont="1" applyBorder="1" applyAlignment="1" applyProtection="1">
      <alignment horizontal="center" vertical="top"/>
      <protection hidden="1"/>
    </xf>
    <xf numFmtId="0" fontId="9" fillId="0" borderId="3" xfId="0" applyFont="1" applyBorder="1" applyAlignment="1" applyProtection="1">
      <alignment horizontal="center" vertical="top"/>
      <protection hidden="1"/>
    </xf>
    <xf numFmtId="49" fontId="9" fillId="0" borderId="3" xfId="0" applyNumberFormat="1" applyFont="1" applyBorder="1" applyAlignment="1" applyProtection="1">
      <alignment vertical="top" wrapText="1"/>
      <protection hidden="1"/>
    </xf>
    <xf numFmtId="3" fontId="9" fillId="0" borderId="2" xfId="0" applyNumberFormat="1" applyFont="1" applyBorder="1" applyAlignment="1" applyProtection="1">
      <alignment vertical="top"/>
      <protection hidden="1"/>
    </xf>
    <xf numFmtId="188" fontId="9" fillId="0" borderId="4" xfId="0" applyNumberFormat="1" applyFont="1" applyBorder="1" applyAlignment="1" applyProtection="1">
      <alignment horizontal="right" vertical="top"/>
      <protection hidden="1"/>
    </xf>
    <xf numFmtId="49" fontId="11" fillId="0" borderId="3" xfId="0" applyNumberFormat="1" applyFont="1" applyBorder="1" applyAlignment="1" applyProtection="1">
      <alignment vertical="top"/>
      <protection hidden="1"/>
    </xf>
    <xf numFmtId="0" fontId="11" fillId="0" borderId="3" xfId="0" applyFont="1" applyBorder="1" applyAlignment="1" applyProtection="1">
      <alignment horizontal="center" vertical="top" wrapText="1"/>
      <protection hidden="1"/>
    </xf>
    <xf numFmtId="49" fontId="9" fillId="0" borderId="28" xfId="0" applyNumberFormat="1" applyFont="1" applyFill="1" applyBorder="1" applyAlignment="1">
      <alignment vertical="top"/>
    </xf>
    <xf numFmtId="0" fontId="9" fillId="0" borderId="15" xfId="0" applyFont="1" applyFill="1" applyBorder="1" applyAlignment="1">
      <alignment vertical="top"/>
    </xf>
    <xf numFmtId="0" fontId="9" fillId="0" borderId="15" xfId="0" applyFont="1" applyFill="1" applyBorder="1" applyAlignment="1">
      <alignment horizontal="right" vertical="top"/>
    </xf>
    <xf numFmtId="49" fontId="9" fillId="0" borderId="28" xfId="0" applyNumberFormat="1" applyFont="1" applyFill="1" applyBorder="1" applyAlignment="1">
      <alignment horizontal="center" vertical="top"/>
    </xf>
    <xf numFmtId="3" fontId="9" fillId="0" borderId="15" xfId="0" applyNumberFormat="1" applyFont="1" applyFill="1" applyBorder="1" applyAlignment="1">
      <alignment vertical="top"/>
    </xf>
    <xf numFmtId="188" fontId="9" fillId="0" borderId="15" xfId="0" applyNumberFormat="1" applyFont="1" applyFill="1" applyBorder="1" applyAlignment="1">
      <alignment horizontal="right" vertical="top"/>
    </xf>
    <xf numFmtId="0" fontId="9" fillId="0" borderId="15" xfId="0" applyFont="1" applyFill="1" applyBorder="1" applyAlignment="1">
      <alignment vertical="top" wrapText="1"/>
    </xf>
    <xf numFmtId="0" fontId="10" fillId="0" borderId="1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49" fontId="13" fillId="0" borderId="30" xfId="0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vertical="top" wrapText="1"/>
    </xf>
    <xf numFmtId="49" fontId="9" fillId="0" borderId="30" xfId="0" applyNumberFormat="1" applyFont="1" applyFill="1" applyBorder="1" applyAlignment="1">
      <alignment horizontal="center" vertical="top"/>
    </xf>
    <xf numFmtId="0" fontId="9" fillId="0" borderId="2" xfId="0" applyFont="1" applyFill="1" applyBorder="1" applyAlignment="1">
      <alignment vertical="top"/>
    </xf>
    <xf numFmtId="3" fontId="9" fillId="0" borderId="2" xfId="0" applyNumberFormat="1" applyFont="1" applyFill="1" applyBorder="1" applyAlignment="1">
      <alignment vertical="top"/>
    </xf>
    <xf numFmtId="188" fontId="9" fillId="0" borderId="2" xfId="0" applyNumberFormat="1" applyFont="1" applyFill="1" applyBorder="1" applyAlignment="1">
      <alignment horizontal="right" vertical="top"/>
    </xf>
    <xf numFmtId="0" fontId="10" fillId="0" borderId="28" xfId="0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left" vertical="top"/>
    </xf>
    <xf numFmtId="3" fontId="10" fillId="0" borderId="15" xfId="0" applyNumberFormat="1" applyFont="1" applyFill="1" applyBorder="1" applyAlignment="1">
      <alignment vertical="top"/>
    </xf>
    <xf numFmtId="188" fontId="10" fillId="0" borderId="15" xfId="0" applyNumberFormat="1" applyFont="1" applyFill="1" applyBorder="1" applyAlignment="1">
      <alignment horizontal="right" vertical="top"/>
    </xf>
    <xf numFmtId="0" fontId="9" fillId="0" borderId="28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left" vertical="top"/>
    </xf>
    <xf numFmtId="49" fontId="11" fillId="0" borderId="28" xfId="0" applyNumberFormat="1" applyFont="1" applyFill="1" applyBorder="1" applyAlignment="1">
      <alignment horizontal="right" vertical="top"/>
    </xf>
    <xf numFmtId="49" fontId="11" fillId="0" borderId="0" xfId="0" applyNumberFormat="1" applyFont="1" applyFill="1" applyBorder="1" applyAlignment="1">
      <alignment horizontal="left" vertical="top"/>
    </xf>
    <xf numFmtId="3" fontId="11" fillId="0" borderId="15" xfId="0" applyNumberFormat="1" applyFont="1" applyFill="1" applyBorder="1" applyAlignment="1">
      <alignment vertical="top"/>
    </xf>
    <xf numFmtId="188" fontId="11" fillId="0" borderId="15" xfId="0" applyNumberFormat="1" applyFont="1" applyFill="1" applyBorder="1" applyAlignment="1">
      <alignment horizontal="right" vertical="top"/>
    </xf>
    <xf numFmtId="49" fontId="9" fillId="0" borderId="28" xfId="0" applyNumberFormat="1" applyFont="1" applyFill="1" applyBorder="1" applyAlignment="1">
      <alignment horizontal="right" vertical="top" wrapText="1"/>
    </xf>
    <xf numFmtId="49" fontId="9" fillId="0" borderId="0" xfId="0" applyNumberFormat="1" applyFont="1" applyFill="1" applyBorder="1" applyAlignment="1">
      <alignment horizontal="left" vertical="top" wrapText="1"/>
    </xf>
    <xf numFmtId="49" fontId="9" fillId="0" borderId="28" xfId="0" applyNumberFormat="1" applyFont="1" applyFill="1" applyBorder="1" applyAlignment="1">
      <alignment horizontal="right" vertical="top"/>
    </xf>
    <xf numFmtId="49" fontId="9" fillId="0" borderId="0" xfId="0" applyNumberFormat="1" applyFont="1" applyFill="1" applyBorder="1" applyAlignment="1">
      <alignment horizontal="left" vertical="top"/>
    </xf>
    <xf numFmtId="49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10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10" fillId="0" borderId="11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20" xfId="0" applyFont="1" applyBorder="1" applyAlignment="1">
      <alignment horizontal="right"/>
    </xf>
    <xf numFmtId="0" fontId="10" fillId="0" borderId="11" xfId="0" applyFont="1" applyBorder="1" applyAlignment="1">
      <alignment horizontal="center" vertical="top"/>
    </xf>
    <xf numFmtId="0" fontId="10" fillId="0" borderId="14" xfId="0" applyFont="1" applyBorder="1" applyAlignment="1">
      <alignment vertical="top"/>
    </xf>
    <xf numFmtId="164" fontId="10" fillId="0" borderId="14" xfId="0" applyNumberFormat="1" applyFont="1" applyBorder="1" applyAlignment="1">
      <alignment vertical="top"/>
    </xf>
    <xf numFmtId="193" fontId="10" fillId="0" borderId="21" xfId="0" applyNumberFormat="1" applyFont="1" applyBorder="1" applyAlignment="1">
      <alignment horizontal="right" vertical="top"/>
    </xf>
    <xf numFmtId="0" fontId="10" fillId="0" borderId="31" xfId="0" applyFont="1" applyBorder="1" applyAlignment="1">
      <alignment horizontal="center"/>
    </xf>
    <xf numFmtId="49" fontId="9" fillId="0" borderId="23" xfId="0" applyNumberFormat="1" applyFont="1" applyBorder="1" applyAlignment="1">
      <alignment/>
    </xf>
    <xf numFmtId="164" fontId="9" fillId="0" borderId="23" xfId="0" applyNumberFormat="1" applyFont="1" applyBorder="1" applyAlignment="1">
      <alignment/>
    </xf>
    <xf numFmtId="193" fontId="9" fillId="0" borderId="20" xfId="0" applyNumberFormat="1" applyFont="1" applyBorder="1" applyAlignment="1">
      <alignment horizontal="right"/>
    </xf>
    <xf numFmtId="49" fontId="10" fillId="0" borderId="14" xfId="0" applyNumberFormat="1" applyFont="1" applyBorder="1" applyAlignment="1">
      <alignment/>
    </xf>
    <xf numFmtId="164" fontId="10" fillId="0" borderId="14" xfId="0" applyNumberFormat="1" applyFont="1" applyBorder="1" applyAlignment="1">
      <alignment/>
    </xf>
    <xf numFmtId="193" fontId="10" fillId="0" borderId="20" xfId="0" applyNumberFormat="1" applyFont="1" applyBorder="1" applyAlignment="1">
      <alignment horizontal="right"/>
    </xf>
    <xf numFmtId="49" fontId="9" fillId="0" borderId="14" xfId="0" applyNumberFormat="1" applyFont="1" applyBorder="1" applyAlignment="1">
      <alignment/>
    </xf>
    <xf numFmtId="164" fontId="9" fillId="0" borderId="14" xfId="0" applyNumberFormat="1" applyFont="1" applyBorder="1" applyAlignment="1">
      <alignment/>
    </xf>
    <xf numFmtId="0" fontId="9" fillId="0" borderId="11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49" fontId="10" fillId="0" borderId="17" xfId="0" applyNumberFormat="1" applyFont="1" applyBorder="1" applyAlignment="1">
      <alignment/>
    </xf>
    <xf numFmtId="164" fontId="9" fillId="0" borderId="17" xfId="0" applyNumberFormat="1" applyFont="1" applyBorder="1" applyAlignment="1">
      <alignment/>
    </xf>
    <xf numFmtId="193" fontId="9" fillId="0" borderId="21" xfId="0" applyNumberFormat="1" applyFont="1" applyBorder="1" applyAlignment="1">
      <alignment horizontal="right"/>
    </xf>
    <xf numFmtId="0" fontId="10" fillId="0" borderId="16" xfId="0" applyFont="1" applyBorder="1" applyAlignment="1">
      <alignment horizontal="center" vertical="center"/>
    </xf>
    <xf numFmtId="49" fontId="10" fillId="0" borderId="18" xfId="0" applyNumberFormat="1" applyFont="1" applyBorder="1" applyAlignment="1">
      <alignment vertical="center"/>
    </xf>
    <xf numFmtId="164" fontId="10" fillId="0" borderId="17" xfId="0" applyNumberFormat="1" applyFont="1" applyBorder="1" applyAlignment="1">
      <alignment vertical="center"/>
    </xf>
    <xf numFmtId="193" fontId="10" fillId="0" borderId="21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/>
    </xf>
    <xf numFmtId="49" fontId="9" fillId="0" borderId="15" xfId="0" applyNumberFormat="1" applyFont="1" applyBorder="1" applyAlignment="1">
      <alignment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32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10" fillId="0" borderId="3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10" fillId="0" borderId="22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49" fontId="9" fillId="0" borderId="15" xfId="0" applyNumberFormat="1" applyFont="1" applyBorder="1" applyAlignment="1" applyProtection="1">
      <alignment vertical="top" wrapText="1"/>
      <protection hidden="1"/>
    </xf>
    <xf numFmtId="49" fontId="9" fillId="0" borderId="28" xfId="0" applyNumberFormat="1" applyFont="1" applyFill="1" applyBorder="1" applyAlignment="1">
      <alignment horizontal="center" vertical="top" wrapText="1"/>
    </xf>
    <xf numFmtId="49" fontId="9" fillId="0" borderId="15" xfId="0" applyNumberFormat="1" applyFont="1" applyFill="1" applyBorder="1" applyAlignment="1">
      <alignment horizontal="center" vertical="top"/>
    </xf>
    <xf numFmtId="49" fontId="9" fillId="0" borderId="15" xfId="0" applyNumberFormat="1" applyFont="1" applyFill="1" applyBorder="1" applyAlignment="1">
      <alignment horizontal="center" vertical="top" wrapText="1"/>
    </xf>
    <xf numFmtId="49" fontId="9" fillId="0" borderId="15" xfId="0" applyNumberFormat="1" applyFont="1" applyBorder="1" applyAlignment="1" applyProtection="1">
      <alignment horizontal="left" vertical="top" wrapText="1"/>
      <protection hidden="1"/>
    </xf>
    <xf numFmtId="169" fontId="9" fillId="0" borderId="15" xfId="0" applyNumberFormat="1" applyFont="1" applyFill="1" applyBorder="1" applyAlignment="1">
      <alignment vertical="top"/>
    </xf>
    <xf numFmtId="169" fontId="9" fillId="0" borderId="20" xfId="0" applyNumberFormat="1" applyFont="1" applyFill="1" applyBorder="1" applyAlignment="1">
      <alignment vertical="top"/>
    </xf>
    <xf numFmtId="0" fontId="10" fillId="0" borderId="21" xfId="0" applyFont="1" applyFill="1" applyBorder="1" applyAlignment="1">
      <alignment horizontal="center" vertical="center"/>
    </xf>
    <xf numFmtId="49" fontId="9" fillId="0" borderId="37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9" fontId="9" fillId="0" borderId="38" xfId="0" applyNumberFormat="1" applyFont="1" applyFill="1" applyBorder="1" applyAlignment="1">
      <alignment horizontal="center" vertical="top" wrapText="1"/>
    </xf>
    <xf numFmtId="49" fontId="9" fillId="0" borderId="18" xfId="0" applyNumberFormat="1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vertical="top" wrapText="1"/>
    </xf>
    <xf numFmtId="3" fontId="9" fillId="0" borderId="18" xfId="0" applyNumberFormat="1" applyFont="1" applyFill="1" applyBorder="1" applyAlignment="1">
      <alignment vertical="top"/>
    </xf>
    <xf numFmtId="169" fontId="9" fillId="0" borderId="18" xfId="0" applyNumberFormat="1" applyFont="1" applyFill="1" applyBorder="1" applyAlignment="1">
      <alignment vertical="top"/>
    </xf>
    <xf numFmtId="3" fontId="10" fillId="0" borderId="10" xfId="0" applyNumberFormat="1" applyFont="1" applyFill="1" applyBorder="1" applyAlignment="1">
      <alignment vertical="center"/>
    </xf>
    <xf numFmtId="169" fontId="10" fillId="0" borderId="9" xfId="0" applyNumberFormat="1" applyFont="1" applyFill="1" applyBorder="1" applyAlignment="1">
      <alignment vertical="center"/>
    </xf>
    <xf numFmtId="49" fontId="10" fillId="0" borderId="11" xfId="0" applyNumberFormat="1" applyFont="1" applyBorder="1" applyAlignment="1">
      <alignment horizontal="center" vertical="top"/>
    </xf>
    <xf numFmtId="49" fontId="10" fillId="0" borderId="14" xfId="0" applyNumberFormat="1" applyFont="1" applyBorder="1" applyAlignment="1">
      <alignment horizontal="center" vertical="top"/>
    </xf>
    <xf numFmtId="49" fontId="10" fillId="0" borderId="14" xfId="0" applyNumberFormat="1" applyFont="1" applyBorder="1" applyAlignment="1">
      <alignment vertical="top" wrapText="1"/>
    </xf>
    <xf numFmtId="3" fontId="10" fillId="0" borderId="14" xfId="0" applyNumberFormat="1" applyFont="1" applyBorder="1" applyAlignment="1">
      <alignment vertical="top"/>
    </xf>
    <xf numFmtId="188" fontId="10" fillId="0" borderId="34" xfId="0" applyNumberFormat="1" applyFont="1" applyBorder="1" applyAlignment="1">
      <alignment vertical="top"/>
    </xf>
    <xf numFmtId="49" fontId="9" fillId="0" borderId="11" xfId="0" applyNumberFormat="1" applyFont="1" applyBorder="1" applyAlignment="1">
      <alignment horizontal="center" vertical="top"/>
    </xf>
    <xf numFmtId="49" fontId="9" fillId="0" borderId="14" xfId="0" applyNumberFormat="1" applyFont="1" applyBorder="1" applyAlignment="1">
      <alignment horizontal="center" vertical="top"/>
    </xf>
    <xf numFmtId="49" fontId="9" fillId="0" borderId="14" xfId="0" applyNumberFormat="1" applyFont="1" applyBorder="1" applyAlignment="1">
      <alignment vertical="top" wrapText="1"/>
    </xf>
    <xf numFmtId="3" fontId="9" fillId="0" borderId="14" xfId="0" applyNumberFormat="1" applyFont="1" applyBorder="1" applyAlignment="1">
      <alignment vertical="top"/>
    </xf>
    <xf numFmtId="188" fontId="9" fillId="0" borderId="34" xfId="0" applyNumberFormat="1" applyFont="1" applyBorder="1" applyAlignment="1">
      <alignment vertical="top"/>
    </xf>
    <xf numFmtId="3" fontId="11" fillId="0" borderId="14" xfId="0" applyNumberFormat="1" applyFont="1" applyBorder="1" applyAlignment="1">
      <alignment vertical="top"/>
    </xf>
    <xf numFmtId="188" fontId="11" fillId="0" borderId="34" xfId="0" applyNumberFormat="1" applyFont="1" applyBorder="1" applyAlignment="1">
      <alignment vertical="top"/>
    </xf>
    <xf numFmtId="49" fontId="11" fillId="0" borderId="11" xfId="0" applyNumberFormat="1" applyFont="1" applyBorder="1" applyAlignment="1">
      <alignment horizontal="center" vertical="top"/>
    </xf>
    <xf numFmtId="49" fontId="11" fillId="0" borderId="14" xfId="0" applyNumberFormat="1" applyFont="1" applyBorder="1" applyAlignment="1">
      <alignment horizontal="center" vertical="top"/>
    </xf>
    <xf numFmtId="49" fontId="14" fillId="0" borderId="11" xfId="0" applyNumberFormat="1" applyFont="1" applyBorder="1" applyAlignment="1">
      <alignment horizontal="center" vertical="top"/>
    </xf>
    <xf numFmtId="49" fontId="14" fillId="0" borderId="14" xfId="0" applyNumberFormat="1" applyFont="1" applyBorder="1" applyAlignment="1">
      <alignment horizontal="center" vertical="top"/>
    </xf>
    <xf numFmtId="49" fontId="14" fillId="0" borderId="14" xfId="0" applyNumberFormat="1" applyFont="1" applyBorder="1" applyAlignment="1">
      <alignment vertical="top" wrapText="1"/>
    </xf>
    <xf numFmtId="3" fontId="14" fillId="0" borderId="14" xfId="0" applyNumberFormat="1" applyFont="1" applyBorder="1" applyAlignment="1">
      <alignment vertical="top"/>
    </xf>
    <xf numFmtId="188" fontId="15" fillId="0" borderId="34" xfId="0" applyNumberFormat="1" applyFont="1" applyBorder="1" applyAlignment="1">
      <alignment vertical="top"/>
    </xf>
    <xf numFmtId="0" fontId="9" fillId="0" borderId="14" xfId="0" applyFont="1" applyBorder="1" applyAlignment="1">
      <alignment vertical="top" wrapText="1"/>
    </xf>
    <xf numFmtId="49" fontId="9" fillId="0" borderId="14" xfId="0" applyNumberFormat="1" applyFont="1" applyBorder="1" applyAlignment="1">
      <alignment vertical="top"/>
    </xf>
    <xf numFmtId="49" fontId="15" fillId="0" borderId="0" xfId="0" applyNumberFormat="1" applyFont="1" applyAlignment="1">
      <alignment horizontal="center"/>
    </xf>
    <xf numFmtId="49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49" fontId="16" fillId="0" borderId="32" xfId="0" applyNumberFormat="1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49" fontId="17" fillId="0" borderId="8" xfId="0" applyNumberFormat="1" applyFont="1" applyBorder="1" applyAlignment="1">
      <alignment horizontal="center"/>
    </xf>
    <xf numFmtId="49" fontId="17" fillId="0" borderId="9" xfId="0" applyNumberFormat="1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4" xfId="0" applyNumberFormat="1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49" fontId="10" fillId="0" borderId="14" xfId="0" applyNumberFormat="1" applyFont="1" applyBorder="1" applyAlignment="1">
      <alignment vertical="top"/>
    </xf>
    <xf numFmtId="188" fontId="14" fillId="0" borderId="34" xfId="0" applyNumberFormat="1" applyFont="1" applyBorder="1" applyAlignment="1">
      <alignment vertical="top"/>
    </xf>
    <xf numFmtId="49" fontId="15" fillId="0" borderId="11" xfId="0" applyNumberFormat="1" applyFont="1" applyBorder="1" applyAlignment="1">
      <alignment horizontal="center" vertical="top"/>
    </xf>
    <xf numFmtId="49" fontId="15" fillId="0" borderId="14" xfId="0" applyNumberFormat="1" applyFont="1" applyBorder="1" applyAlignment="1">
      <alignment horizontal="center" vertical="top"/>
    </xf>
    <xf numFmtId="49" fontId="15" fillId="0" borderId="14" xfId="0" applyNumberFormat="1" applyFont="1" applyBorder="1" applyAlignment="1">
      <alignment vertical="top"/>
    </xf>
    <xf numFmtId="3" fontId="15" fillId="0" borderId="14" xfId="0" applyNumberFormat="1" applyFont="1" applyBorder="1" applyAlignment="1">
      <alignment vertical="top"/>
    </xf>
    <xf numFmtId="49" fontId="10" fillId="0" borderId="11" xfId="0" applyNumberFormat="1" applyFont="1" applyBorder="1" applyAlignment="1">
      <alignment horizontal="center" vertical="top" wrapText="1"/>
    </xf>
    <xf numFmtId="49" fontId="11" fillId="0" borderId="16" xfId="0" applyNumberFormat="1" applyFont="1" applyBorder="1" applyAlignment="1">
      <alignment horizontal="center" vertical="top"/>
    </xf>
    <xf numFmtId="49" fontId="11" fillId="0" borderId="17" xfId="0" applyNumberFormat="1" applyFont="1" applyBorder="1" applyAlignment="1">
      <alignment horizontal="center" vertical="top"/>
    </xf>
    <xf numFmtId="49" fontId="11" fillId="0" borderId="17" xfId="0" applyNumberFormat="1" applyFont="1" applyBorder="1" applyAlignment="1">
      <alignment vertical="top" wrapText="1"/>
    </xf>
    <xf numFmtId="3" fontId="11" fillId="0" borderId="17" xfId="0" applyNumberFormat="1" applyFont="1" applyBorder="1" applyAlignment="1">
      <alignment vertical="top"/>
    </xf>
    <xf numFmtId="188" fontId="11" fillId="0" borderId="35" xfId="0" applyNumberFormat="1" applyFont="1" applyBorder="1" applyAlignment="1">
      <alignment vertical="top"/>
    </xf>
    <xf numFmtId="49" fontId="15" fillId="0" borderId="14" xfId="0" applyNumberFormat="1" applyFont="1" applyBorder="1" applyAlignment="1">
      <alignment vertical="top" wrapText="1"/>
    </xf>
    <xf numFmtId="0" fontId="9" fillId="0" borderId="14" xfId="0" applyFont="1" applyBorder="1" applyAlignment="1">
      <alignment vertical="top"/>
    </xf>
    <xf numFmtId="0" fontId="14" fillId="0" borderId="0" xfId="0" applyFont="1" applyAlignment="1">
      <alignment vertical="top"/>
    </xf>
    <xf numFmtId="0" fontId="11" fillId="0" borderId="0" xfId="0" applyFont="1" applyAlignment="1">
      <alignment vertical="top"/>
    </xf>
    <xf numFmtId="49" fontId="14" fillId="0" borderId="0" xfId="0" applyNumberFormat="1" applyFont="1" applyBorder="1" applyAlignment="1">
      <alignment horizontal="center" vertical="top"/>
    </xf>
    <xf numFmtId="49" fontId="14" fillId="0" borderId="0" xfId="0" applyNumberFormat="1" applyFont="1" applyBorder="1" applyAlignment="1">
      <alignment vertical="top" wrapText="1"/>
    </xf>
    <xf numFmtId="3" fontId="14" fillId="0" borderId="0" xfId="0" applyNumberFormat="1" applyFont="1" applyBorder="1" applyAlignment="1">
      <alignment vertical="top"/>
    </xf>
    <xf numFmtId="3" fontId="10" fillId="0" borderId="14" xfId="0" applyNumberFormat="1" applyFont="1" applyBorder="1" applyAlignment="1">
      <alignment horizontal="right" vertical="top" wrapText="1"/>
    </xf>
    <xf numFmtId="49" fontId="9" fillId="0" borderId="14" xfId="0" applyNumberFormat="1" applyFont="1" applyBorder="1" applyAlignment="1">
      <alignment horizontal="center" vertical="top" wrapText="1"/>
    </xf>
    <xf numFmtId="3" fontId="9" fillId="0" borderId="14" xfId="0" applyNumberFormat="1" applyFont="1" applyBorder="1" applyAlignment="1">
      <alignment horizontal="right" vertical="top" wrapText="1"/>
    </xf>
    <xf numFmtId="188" fontId="18" fillId="0" borderId="34" xfId="0" applyNumberFormat="1" applyFont="1" applyBorder="1" applyAlignment="1">
      <alignment vertical="top"/>
    </xf>
    <xf numFmtId="188" fontId="14" fillId="0" borderId="0" xfId="0" applyNumberFormat="1" applyFont="1" applyBorder="1" applyAlignment="1">
      <alignment vertical="top"/>
    </xf>
    <xf numFmtId="49" fontId="14" fillId="0" borderId="12" xfId="0" applyNumberFormat="1" applyFont="1" applyBorder="1" applyAlignment="1">
      <alignment horizontal="center" vertical="top"/>
    </xf>
    <xf numFmtId="49" fontId="14" fillId="0" borderId="12" xfId="0" applyNumberFormat="1" applyFont="1" applyBorder="1" applyAlignment="1">
      <alignment vertical="top" wrapText="1"/>
    </xf>
    <xf numFmtId="3" fontId="14" fillId="0" borderId="12" xfId="0" applyNumberFormat="1" applyFont="1" applyBorder="1" applyAlignment="1">
      <alignment vertical="top"/>
    </xf>
    <xf numFmtId="49" fontId="9" fillId="0" borderId="12" xfId="0" applyNumberFormat="1" applyFont="1" applyBorder="1" applyAlignment="1">
      <alignment horizontal="center" vertical="top"/>
    </xf>
    <xf numFmtId="49" fontId="9" fillId="0" borderId="12" xfId="0" applyNumberFormat="1" applyFont="1" applyBorder="1" applyAlignment="1">
      <alignment vertical="top"/>
    </xf>
    <xf numFmtId="3" fontId="9" fillId="0" borderId="12" xfId="0" applyNumberFormat="1" applyFont="1" applyBorder="1" applyAlignment="1">
      <alignment vertical="top"/>
    </xf>
    <xf numFmtId="0" fontId="10" fillId="0" borderId="0" xfId="0" applyFont="1" applyAlignment="1">
      <alignment vertical="top"/>
    </xf>
    <xf numFmtId="0" fontId="9" fillId="0" borderId="12" xfId="0" applyFont="1" applyBorder="1" applyAlignment="1">
      <alignment vertical="top" wrapText="1"/>
    </xf>
    <xf numFmtId="0" fontId="9" fillId="0" borderId="0" xfId="0" applyFont="1" applyAlignment="1">
      <alignment vertical="top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vertical="top"/>
    </xf>
    <xf numFmtId="3" fontId="16" fillId="0" borderId="9" xfId="0" applyNumberFormat="1" applyFont="1" applyBorder="1" applyAlignment="1">
      <alignment vertical="center"/>
    </xf>
    <xf numFmtId="188" fontId="10" fillId="0" borderId="36" xfId="0" applyNumberFormat="1" applyFont="1" applyBorder="1" applyAlignment="1">
      <alignment vertical="center"/>
    </xf>
    <xf numFmtId="0" fontId="16" fillId="0" borderId="0" xfId="0" applyFont="1" applyAlignment="1">
      <alignment vertical="top"/>
    </xf>
    <xf numFmtId="49" fontId="15" fillId="0" borderId="32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vertical="center" wrapText="1"/>
    </xf>
    <xf numFmtId="3" fontId="11" fillId="0" borderId="13" xfId="0" applyNumberFormat="1" applyFont="1" applyBorder="1" applyAlignment="1">
      <alignment vertical="center"/>
    </xf>
    <xf numFmtId="188" fontId="11" fillId="0" borderId="34" xfId="0" applyNumberFormat="1" applyFont="1" applyBorder="1" applyAlignment="1">
      <alignment vertical="center"/>
    </xf>
    <xf numFmtId="3" fontId="15" fillId="0" borderId="0" xfId="0" applyNumberFormat="1" applyFont="1" applyAlignment="1">
      <alignment vertical="top"/>
    </xf>
    <xf numFmtId="49" fontId="15" fillId="0" borderId="0" xfId="0" applyNumberFormat="1" applyFont="1" applyBorder="1" applyAlignment="1">
      <alignment horizontal="center" vertical="top"/>
    </xf>
    <xf numFmtId="0" fontId="15" fillId="0" borderId="14" xfId="0" applyFont="1" applyBorder="1" applyAlignment="1">
      <alignment vertical="top"/>
    </xf>
    <xf numFmtId="49" fontId="15" fillId="0" borderId="1" xfId="0" applyNumberFormat="1" applyFont="1" applyBorder="1" applyAlignment="1">
      <alignment horizontal="center" vertical="top"/>
    </xf>
    <xf numFmtId="49" fontId="15" fillId="0" borderId="39" xfId="0" applyNumberFormat="1" applyFont="1" applyBorder="1" applyAlignment="1">
      <alignment horizontal="center" vertical="top"/>
    </xf>
    <xf numFmtId="49" fontId="14" fillId="0" borderId="3" xfId="0" applyNumberFormat="1" applyFont="1" applyBorder="1" applyAlignment="1">
      <alignment vertical="top" wrapText="1"/>
    </xf>
    <xf numFmtId="3" fontId="14" fillId="0" borderId="3" xfId="0" applyNumberFormat="1" applyFont="1" applyBorder="1" applyAlignment="1">
      <alignment vertical="top"/>
    </xf>
    <xf numFmtId="188" fontId="14" fillId="0" borderId="40" xfId="0" applyNumberFormat="1" applyFont="1" applyBorder="1" applyAlignment="1">
      <alignment vertical="top"/>
    </xf>
    <xf numFmtId="49" fontId="15" fillId="0" borderId="0" xfId="0" applyNumberFormat="1" applyFont="1" applyAlignment="1">
      <alignment horizontal="center" vertical="top"/>
    </xf>
    <xf numFmtId="49" fontId="15" fillId="0" borderId="0" xfId="0" applyNumberFormat="1" applyFont="1" applyAlignment="1">
      <alignment vertical="top"/>
    </xf>
    <xf numFmtId="49" fontId="11" fillId="0" borderId="14" xfId="0" applyNumberFormat="1" applyFont="1" applyBorder="1" applyAlignment="1">
      <alignment vertical="top" wrapText="1"/>
    </xf>
    <xf numFmtId="3" fontId="11" fillId="0" borderId="14" xfId="0" applyNumberFormat="1" applyFont="1" applyBorder="1" applyAlignment="1">
      <alignment vertical="top"/>
    </xf>
    <xf numFmtId="188" fontId="15" fillId="0" borderId="0" xfId="0" applyNumberFormat="1" applyFont="1" applyBorder="1" applyAlignment="1">
      <alignment vertical="top"/>
    </xf>
    <xf numFmtId="49" fontId="11" fillId="0" borderId="0" xfId="0" applyNumberFormat="1" applyFont="1" applyBorder="1" applyAlignment="1">
      <alignment horizontal="center" vertical="top"/>
    </xf>
    <xf numFmtId="49" fontId="11" fillId="0" borderId="0" xfId="0" applyNumberFormat="1" applyFont="1" applyBorder="1" applyAlignment="1">
      <alignment vertical="top" wrapText="1"/>
    </xf>
    <xf numFmtId="3" fontId="11" fillId="0" borderId="0" xfId="0" applyNumberFormat="1" applyFont="1" applyBorder="1" applyAlignment="1">
      <alignment vertical="top"/>
    </xf>
    <xf numFmtId="188" fontId="11" fillId="0" borderId="0" xfId="0" applyNumberFormat="1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vertical="center"/>
    </xf>
    <xf numFmtId="188" fontId="10" fillId="0" borderId="0" xfId="0" applyNumberFormat="1" applyFont="1" applyBorder="1" applyAlignment="1">
      <alignment vertical="center"/>
    </xf>
    <xf numFmtId="49" fontId="17" fillId="0" borderId="24" xfId="0" applyNumberFormat="1" applyFont="1" applyBorder="1" applyAlignment="1">
      <alignment horizontal="center"/>
    </xf>
    <xf numFmtId="49" fontId="17" fillId="0" borderId="25" xfId="0" applyNumberFormat="1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49" fontId="11" fillId="0" borderId="1" xfId="0" applyNumberFormat="1" applyFont="1" applyBorder="1" applyAlignment="1">
      <alignment horizontal="center" vertical="top"/>
    </xf>
    <xf numFmtId="49" fontId="11" fillId="0" borderId="3" xfId="0" applyNumberFormat="1" applyFont="1" applyBorder="1" applyAlignment="1">
      <alignment horizontal="center" vertical="top"/>
    </xf>
    <xf numFmtId="49" fontId="11" fillId="0" borderId="3" xfId="0" applyNumberFormat="1" applyFont="1" applyBorder="1" applyAlignment="1">
      <alignment vertical="top" wrapText="1"/>
    </xf>
    <xf numFmtId="3" fontId="11" fillId="0" borderId="3" xfId="0" applyNumberFormat="1" applyFont="1" applyBorder="1" applyAlignment="1">
      <alignment vertical="top"/>
    </xf>
    <xf numFmtId="188" fontId="11" fillId="0" borderId="40" xfId="0" applyNumberFormat="1" applyFont="1" applyBorder="1" applyAlignment="1">
      <alignment vertical="top"/>
    </xf>
    <xf numFmtId="49" fontId="14" fillId="0" borderId="1" xfId="0" applyNumberFormat="1" applyFont="1" applyBorder="1" applyAlignment="1">
      <alignment horizontal="center" vertical="top"/>
    </xf>
    <xf numFmtId="49" fontId="14" fillId="0" borderId="3" xfId="0" applyNumberFormat="1" applyFont="1" applyBorder="1" applyAlignment="1">
      <alignment horizontal="center" vertical="top"/>
    </xf>
    <xf numFmtId="188" fontId="14" fillId="0" borderId="34" xfId="0" applyNumberFormat="1" applyFont="1" applyBorder="1" applyAlignment="1">
      <alignment vertical="top"/>
    </xf>
    <xf numFmtId="188" fontId="11" fillId="0" borderId="34" xfId="0" applyNumberFormat="1" applyFont="1" applyBorder="1" applyAlignment="1">
      <alignment vertical="top"/>
    </xf>
    <xf numFmtId="0" fontId="10" fillId="0" borderId="41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/>
    </xf>
    <xf numFmtId="164" fontId="9" fillId="0" borderId="15" xfId="0" applyNumberFormat="1" applyFont="1" applyFill="1" applyBorder="1" applyAlignment="1">
      <alignment vertical="top"/>
    </xf>
    <xf numFmtId="0" fontId="9" fillId="0" borderId="20" xfId="0" applyFont="1" applyFill="1" applyBorder="1" applyAlignment="1">
      <alignment horizontal="right" vertical="top"/>
    </xf>
    <xf numFmtId="188" fontId="9" fillId="0" borderId="20" xfId="0" applyNumberFormat="1" applyFont="1" applyFill="1" applyBorder="1" applyAlignment="1">
      <alignment horizontal="right" vertical="top"/>
    </xf>
    <xf numFmtId="188" fontId="9" fillId="0" borderId="4" xfId="0" applyNumberFormat="1" applyFont="1" applyFill="1" applyBorder="1" applyAlignment="1">
      <alignment horizontal="right" vertical="top"/>
    </xf>
    <xf numFmtId="188" fontId="10" fillId="0" borderId="20" xfId="0" applyNumberFormat="1" applyFont="1" applyFill="1" applyBorder="1" applyAlignment="1">
      <alignment horizontal="right" vertical="top"/>
    </xf>
    <xf numFmtId="0" fontId="10" fillId="0" borderId="0" xfId="0" applyFont="1" applyFill="1" applyAlignment="1">
      <alignment horizontal="center"/>
    </xf>
    <xf numFmtId="188" fontId="11" fillId="0" borderId="20" xfId="0" applyNumberFormat="1" applyFont="1" applyFill="1" applyBorder="1" applyAlignment="1">
      <alignment horizontal="right" vertical="top"/>
    </xf>
    <xf numFmtId="0" fontId="13" fillId="0" borderId="0" xfId="0" applyFont="1" applyFill="1" applyAlignment="1">
      <alignment/>
    </xf>
    <xf numFmtId="49" fontId="9" fillId="0" borderId="28" xfId="0" applyNumberFormat="1" applyFont="1" applyFill="1" applyBorder="1" applyAlignment="1">
      <alignment horizontal="left" vertical="top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49" fontId="9" fillId="0" borderId="30" xfId="0" applyNumberFormat="1" applyFont="1" applyFill="1" applyBorder="1" applyAlignment="1">
      <alignment horizontal="right" vertical="top"/>
    </xf>
    <xf numFmtId="49" fontId="9" fillId="0" borderId="39" xfId="0" applyNumberFormat="1" applyFont="1" applyFill="1" applyBorder="1" applyAlignment="1">
      <alignment horizontal="left" vertical="top"/>
    </xf>
    <xf numFmtId="49" fontId="9" fillId="0" borderId="0" xfId="0" applyNumberFormat="1" applyFont="1" applyFill="1" applyAlignment="1">
      <alignment horizontal="center"/>
    </xf>
    <xf numFmtId="3" fontId="9" fillId="0" borderId="0" xfId="0" applyNumberFormat="1" applyFont="1" applyFill="1" applyAlignment="1">
      <alignment/>
    </xf>
    <xf numFmtId="188" fontId="9" fillId="0" borderId="0" xfId="0" applyNumberFormat="1" applyFont="1" applyFill="1" applyAlignment="1">
      <alignment horizontal="right"/>
    </xf>
    <xf numFmtId="164" fontId="9" fillId="0" borderId="0" xfId="0" applyNumberFormat="1" applyFont="1" applyFill="1" applyAlignment="1">
      <alignment/>
    </xf>
    <xf numFmtId="0" fontId="9" fillId="0" borderId="0" xfId="0" applyFont="1" applyFill="1" applyAlignment="1">
      <alignment horizontal="center"/>
    </xf>
    <xf numFmtId="169" fontId="9" fillId="0" borderId="21" xfId="0" applyNumberFormat="1" applyFont="1" applyFill="1" applyBorder="1" applyAlignment="1">
      <alignment vertical="top"/>
    </xf>
    <xf numFmtId="3" fontId="10" fillId="0" borderId="2" xfId="21" applyNumberFormat="1" applyFont="1" applyFill="1" applyBorder="1" applyAlignment="1">
      <alignment vertical="center"/>
    </xf>
    <xf numFmtId="169" fontId="10" fillId="0" borderId="4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69" fontId="9" fillId="0" borderId="0" xfId="0" applyNumberFormat="1" applyFont="1" applyFill="1" applyAlignment="1">
      <alignment/>
    </xf>
    <xf numFmtId="0" fontId="9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7" xfId="0" applyFont="1" applyBorder="1" applyAlignment="1" applyProtection="1">
      <alignment horizontal="center" vertical="center"/>
      <protection hidden="1"/>
    </xf>
    <xf numFmtId="0" fontId="9" fillId="0" borderId="19" xfId="0" applyFont="1" applyBorder="1" applyAlignment="1" applyProtection="1">
      <alignment horizontal="center" vertical="center"/>
      <protection hidden="1"/>
    </xf>
    <xf numFmtId="0" fontId="13" fillId="0" borderId="31" xfId="0" applyFont="1" applyBorder="1" applyAlignment="1" applyProtection="1">
      <alignment horizontal="center" vertical="center"/>
      <protection hidden="1"/>
    </xf>
    <xf numFmtId="0" fontId="13" fillId="0" borderId="23" xfId="0" applyFont="1" applyBorder="1" applyAlignment="1" applyProtection="1">
      <alignment horizontal="center" vertical="center"/>
      <protection hidden="1"/>
    </xf>
    <xf numFmtId="0" fontId="13" fillId="0" borderId="42" xfId="0" applyFont="1" applyBorder="1" applyAlignment="1" applyProtection="1">
      <alignment horizontal="center" vertical="center"/>
      <protection hidden="1"/>
    </xf>
    <xf numFmtId="0" fontId="13" fillId="0" borderId="43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0" fontId="9" fillId="0" borderId="14" xfId="0" applyFont="1" applyBorder="1" applyAlignment="1" applyProtection="1">
      <alignment horizontal="center" vertical="center"/>
      <protection hidden="1"/>
    </xf>
    <xf numFmtId="0" fontId="9" fillId="0" borderId="14" xfId="0" applyFont="1" applyBorder="1" applyAlignment="1" applyProtection="1">
      <alignment vertical="center"/>
      <protection hidden="1"/>
    </xf>
    <xf numFmtId="3" fontId="9" fillId="0" borderId="15" xfId="0" applyNumberFormat="1" applyFont="1" applyBorder="1" applyAlignment="1" applyProtection="1">
      <alignment vertical="center"/>
      <protection hidden="1"/>
    </xf>
    <xf numFmtId="3" fontId="9" fillId="0" borderId="14" xfId="0" applyNumberFormat="1" applyFont="1" applyBorder="1" applyAlignment="1" applyProtection="1">
      <alignment vertical="center"/>
      <protection hidden="1"/>
    </xf>
    <xf numFmtId="188" fontId="9" fillId="0" borderId="34" xfId="0" applyNumberFormat="1" applyFont="1" applyBorder="1" applyAlignment="1" applyProtection="1">
      <alignment vertical="center"/>
      <protection hidden="1"/>
    </xf>
    <xf numFmtId="49" fontId="9" fillId="0" borderId="14" xfId="0" applyNumberFormat="1" applyFont="1" applyBorder="1" applyAlignment="1" applyProtection="1">
      <alignment vertical="center"/>
      <protection hidden="1"/>
    </xf>
    <xf numFmtId="0" fontId="19" fillId="0" borderId="14" xfId="0" applyFont="1" applyBorder="1" applyAlignment="1" applyProtection="1">
      <alignment horizontal="center" vertical="center"/>
      <protection hidden="1"/>
    </xf>
    <xf numFmtId="0" fontId="9" fillId="0" borderId="34" xfId="0" applyFont="1" applyBorder="1" applyAlignment="1" applyProtection="1">
      <alignment vertical="center"/>
      <protection hidden="1"/>
    </xf>
    <xf numFmtId="49" fontId="11" fillId="0" borderId="14" xfId="0" applyNumberFormat="1" applyFont="1" applyBorder="1" applyAlignment="1" applyProtection="1">
      <alignment vertical="center"/>
      <protection hidden="1"/>
    </xf>
    <xf numFmtId="3" fontId="11" fillId="0" borderId="15" xfId="0" applyNumberFormat="1" applyFont="1" applyBorder="1" applyAlignment="1" applyProtection="1">
      <alignment vertical="center"/>
      <protection hidden="1"/>
    </xf>
    <xf numFmtId="3" fontId="11" fillId="0" borderId="14" xfId="0" applyNumberFormat="1" applyFont="1" applyBorder="1" applyAlignment="1" applyProtection="1">
      <alignment vertical="center"/>
      <protection hidden="1"/>
    </xf>
    <xf numFmtId="188" fontId="11" fillId="0" borderId="34" xfId="0" applyNumberFormat="1" applyFont="1" applyBorder="1" applyAlignment="1" applyProtection="1">
      <alignment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9" fillId="0" borderId="17" xfId="0" applyFont="1" applyBorder="1" applyAlignment="1" applyProtection="1">
      <alignment horizontal="center" vertical="center"/>
      <protection hidden="1"/>
    </xf>
    <xf numFmtId="49" fontId="9" fillId="0" borderId="17" xfId="0" applyNumberFormat="1" applyFont="1" applyBorder="1" applyAlignment="1" applyProtection="1">
      <alignment vertical="center"/>
      <protection hidden="1"/>
    </xf>
    <xf numFmtId="3" fontId="9" fillId="0" borderId="18" xfId="0" applyNumberFormat="1" applyFont="1" applyBorder="1" applyAlignment="1" applyProtection="1">
      <alignment vertical="center"/>
      <protection hidden="1"/>
    </xf>
    <xf numFmtId="3" fontId="9" fillId="0" borderId="17" xfId="0" applyNumberFormat="1" applyFont="1" applyBorder="1" applyAlignment="1" applyProtection="1">
      <alignment vertical="center"/>
      <protection hidden="1"/>
    </xf>
    <xf numFmtId="188" fontId="9" fillId="0" borderId="35" xfId="0" applyNumberFormat="1" applyFont="1" applyBorder="1" applyAlignment="1" applyProtection="1">
      <alignment vertical="center"/>
      <protection hidden="1"/>
    </xf>
    <xf numFmtId="0" fontId="9" fillId="0" borderId="17" xfId="0" applyFont="1" applyBorder="1" applyAlignment="1" applyProtection="1">
      <alignment vertical="center"/>
      <protection hidden="1"/>
    </xf>
    <xf numFmtId="3" fontId="10" fillId="0" borderId="2" xfId="0" applyNumberFormat="1" applyFont="1" applyBorder="1" applyAlignment="1" applyProtection="1">
      <alignment vertical="center"/>
      <protection hidden="1"/>
    </xf>
    <xf numFmtId="188" fontId="10" fillId="0" borderId="4" xfId="0" applyNumberFormat="1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49" fontId="9" fillId="0" borderId="14" xfId="0" applyNumberFormat="1" applyFont="1" applyBorder="1" applyAlignment="1" applyProtection="1">
      <alignment vertical="center" wrapText="1"/>
      <protection hidden="1"/>
    </xf>
    <xf numFmtId="3" fontId="10" fillId="0" borderId="3" xfId="0" applyNumberFormat="1" applyFont="1" applyBorder="1" applyAlignment="1" applyProtection="1">
      <alignment vertical="center"/>
      <protection hidden="1"/>
    </xf>
    <xf numFmtId="49" fontId="9" fillId="0" borderId="0" xfId="0" applyNumberFormat="1" applyFont="1" applyBorder="1" applyAlignment="1" applyProtection="1">
      <alignment vertical="center"/>
      <protection hidden="1"/>
    </xf>
    <xf numFmtId="0" fontId="11" fillId="0" borderId="16" xfId="0" applyFont="1" applyBorder="1" applyAlignment="1" applyProtection="1">
      <alignment horizontal="center" vertical="center"/>
      <protection hidden="1"/>
    </xf>
    <xf numFmtId="0" fontId="11" fillId="0" borderId="17" xfId="0" applyFont="1" applyBorder="1" applyAlignment="1" applyProtection="1">
      <alignment horizontal="center" vertical="center"/>
      <protection hidden="1"/>
    </xf>
    <xf numFmtId="49" fontId="11" fillId="0" borderId="17" xfId="0" applyNumberFormat="1" applyFont="1" applyBorder="1" applyAlignment="1" applyProtection="1">
      <alignment vertical="center"/>
      <protection hidden="1"/>
    </xf>
    <xf numFmtId="3" fontId="11" fillId="0" borderId="18" xfId="0" applyNumberFormat="1" applyFont="1" applyBorder="1" applyAlignment="1" applyProtection="1">
      <alignment vertical="center"/>
      <protection hidden="1"/>
    </xf>
    <xf numFmtId="3" fontId="11" fillId="0" borderId="17" xfId="0" applyNumberFormat="1" applyFont="1" applyBorder="1" applyAlignment="1" applyProtection="1">
      <alignment vertical="center"/>
      <protection hidden="1"/>
    </xf>
    <xf numFmtId="188" fontId="11" fillId="0" borderId="21" xfId="0" applyNumberFormat="1" applyFont="1" applyBorder="1" applyAlignment="1" applyProtection="1">
      <alignment vertical="center"/>
      <protection hidden="1"/>
    </xf>
    <xf numFmtId="188" fontId="11" fillId="0" borderId="35" xfId="0" applyNumberFormat="1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3" fontId="10" fillId="0" borderId="0" xfId="0" applyNumberFormat="1" applyFont="1" applyBorder="1" applyAlignment="1" applyProtection="1">
      <alignment vertical="center"/>
      <protection hidden="1"/>
    </xf>
    <xf numFmtId="188" fontId="10" fillId="0" borderId="0" xfId="0" applyNumberFormat="1" applyFont="1" applyBorder="1" applyAlignment="1" applyProtection="1">
      <alignment vertical="center"/>
      <protection hidden="1"/>
    </xf>
    <xf numFmtId="0" fontId="13" fillId="0" borderId="24" xfId="0" applyFont="1" applyBorder="1" applyAlignment="1" applyProtection="1">
      <alignment horizontal="center" vertical="center"/>
      <protection hidden="1"/>
    </xf>
    <xf numFmtId="0" fontId="13" fillId="0" borderId="25" xfId="0" applyFont="1" applyBorder="1" applyAlignment="1" applyProtection="1">
      <alignment horizontal="center" vertical="center"/>
      <protection hidden="1"/>
    </xf>
    <xf numFmtId="0" fontId="13" fillId="0" borderId="26" xfId="0" applyFont="1" applyBorder="1" applyAlignment="1" applyProtection="1">
      <alignment horizontal="center" vertical="center"/>
      <protection hidden="1"/>
    </xf>
    <xf numFmtId="0" fontId="13" fillId="0" borderId="27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10" fillId="0" borderId="28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3" fontId="10" fillId="0" borderId="44" xfId="0" applyNumberFormat="1" applyFont="1" applyBorder="1" applyAlignment="1" applyProtection="1">
      <alignment vertical="center"/>
      <protection hidden="1"/>
    </xf>
    <xf numFmtId="188" fontId="10" fillId="0" borderId="45" xfId="0" applyNumberFormat="1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/>
      <protection hidden="1"/>
    </xf>
    <xf numFmtId="0" fontId="9" fillId="0" borderId="28" xfId="0" applyFont="1" applyBorder="1" applyAlignment="1" applyProtection="1">
      <alignment vertical="center"/>
      <protection hidden="1"/>
    </xf>
    <xf numFmtId="0" fontId="9" fillId="0" borderId="30" xfId="0" applyFont="1" applyBorder="1" applyAlignment="1" applyProtection="1">
      <alignment vertical="center"/>
      <protection hidden="1"/>
    </xf>
    <xf numFmtId="0" fontId="9" fillId="0" borderId="39" xfId="0" applyFont="1" applyBorder="1" applyAlignment="1" applyProtection="1">
      <alignment vertical="center"/>
      <protection hidden="1"/>
    </xf>
    <xf numFmtId="49" fontId="9" fillId="0" borderId="39" xfId="0" applyNumberFormat="1" applyFont="1" applyBorder="1" applyAlignment="1" applyProtection="1">
      <alignment vertical="center"/>
      <protection hidden="1"/>
    </xf>
    <xf numFmtId="3" fontId="9" fillId="0" borderId="3" xfId="0" applyNumberFormat="1" applyFont="1" applyBorder="1" applyAlignment="1" applyProtection="1">
      <alignment vertical="center"/>
      <protection hidden="1"/>
    </xf>
    <xf numFmtId="188" fontId="9" fillId="0" borderId="40" xfId="0" applyNumberFormat="1" applyFont="1" applyBorder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/>
      <protection hidden="1"/>
    </xf>
    <xf numFmtId="49" fontId="13" fillId="0" borderId="8" xfId="0" applyNumberFormat="1" applyFont="1" applyBorder="1" applyAlignment="1">
      <alignment horizontal="center"/>
    </xf>
    <xf numFmtId="49" fontId="13" fillId="0" borderId="9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49" fontId="9" fillId="0" borderId="16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1" fontId="20" fillId="0" borderId="17" xfId="0" applyNumberFormat="1" applyFont="1" applyFill="1" applyBorder="1" applyAlignment="1">
      <alignment horizontal="right" vertical="center"/>
    </xf>
    <xf numFmtId="49" fontId="9" fillId="0" borderId="46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41" fontId="20" fillId="0" borderId="22" xfId="0" applyNumberFormat="1" applyFont="1" applyFill="1" applyBorder="1" applyAlignment="1">
      <alignment horizontal="right" vertical="center"/>
    </xf>
    <xf numFmtId="49" fontId="9" fillId="0" borderId="8" xfId="0" applyNumberFormat="1" applyFont="1" applyFill="1" applyBorder="1" applyAlignment="1">
      <alignment horizontal="center" vertical="center"/>
    </xf>
    <xf numFmtId="41" fontId="21" fillId="0" borderId="3" xfId="0" applyNumberFormat="1" applyFont="1" applyFill="1" applyBorder="1" applyAlignment="1">
      <alignment horizontal="right" vertical="center"/>
    </xf>
    <xf numFmtId="0" fontId="9" fillId="0" borderId="11" xfId="0" applyFont="1" applyBorder="1" applyAlignment="1">
      <alignment horizontal="center" vertical="top"/>
    </xf>
    <xf numFmtId="49" fontId="9" fillId="0" borderId="14" xfId="0" applyNumberFormat="1" applyFont="1" applyBorder="1" applyAlignment="1">
      <alignment horizontal="center" vertical="top"/>
    </xf>
    <xf numFmtId="3" fontId="9" fillId="0" borderId="14" xfId="0" applyNumberFormat="1" applyFont="1" applyBorder="1" applyAlignment="1">
      <alignment vertical="top"/>
    </xf>
    <xf numFmtId="169" fontId="9" fillId="0" borderId="20" xfId="0" applyNumberFormat="1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14" xfId="0" applyFont="1" applyBorder="1" applyAlignment="1">
      <alignment horizontal="center" vertical="top"/>
    </xf>
    <xf numFmtId="0" fontId="10" fillId="0" borderId="0" xfId="0" applyFont="1" applyAlignment="1">
      <alignment vertical="top"/>
    </xf>
    <xf numFmtId="0" fontId="9" fillId="0" borderId="14" xfId="0" applyFont="1" applyBorder="1" applyAlignment="1">
      <alignment vertical="top" wrapText="1"/>
    </xf>
    <xf numFmtId="0" fontId="9" fillId="0" borderId="16" xfId="0" applyFont="1" applyBorder="1" applyAlignment="1">
      <alignment horizontal="center" vertical="top"/>
    </xf>
    <xf numFmtId="0" fontId="9" fillId="0" borderId="17" xfId="0" applyFont="1" applyBorder="1" applyAlignment="1">
      <alignment vertical="top"/>
    </xf>
    <xf numFmtId="3" fontId="9" fillId="0" borderId="17" xfId="0" applyNumberFormat="1" applyFont="1" applyBorder="1" applyAlignment="1">
      <alignment vertical="top"/>
    </xf>
    <xf numFmtId="0" fontId="9" fillId="0" borderId="0" xfId="0" applyFont="1" applyAlignment="1">
      <alignment horizontal="right" vertical="top"/>
    </xf>
    <xf numFmtId="0" fontId="9" fillId="0" borderId="32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 wrapText="1"/>
    </xf>
    <xf numFmtId="0" fontId="9" fillId="0" borderId="45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/>
    </xf>
    <xf numFmtId="0" fontId="13" fillId="0" borderId="9" xfId="0" applyFont="1" applyBorder="1" applyAlignment="1">
      <alignment horizontal="center" vertical="top"/>
    </xf>
    <xf numFmtId="0" fontId="13" fillId="0" borderId="9" xfId="0" applyFont="1" applyBorder="1" applyAlignment="1">
      <alignment horizontal="center" vertical="top" wrapText="1"/>
    </xf>
    <xf numFmtId="0" fontId="13" fillId="0" borderId="36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0" fillId="0" borderId="28" xfId="0" applyFont="1" applyBorder="1" applyAlignment="1">
      <alignment horizontal="center" vertical="top"/>
    </xf>
    <xf numFmtId="0" fontId="10" fillId="0" borderId="14" xfId="0" applyFont="1" applyBorder="1" applyAlignment="1">
      <alignment vertical="top"/>
    </xf>
    <xf numFmtId="0" fontId="10" fillId="0" borderId="14" xfId="0" applyFont="1" applyBorder="1" applyAlignment="1">
      <alignment vertical="top" wrapText="1"/>
    </xf>
    <xf numFmtId="3" fontId="10" fillId="0" borderId="14" xfId="0" applyNumberFormat="1" applyFont="1" applyBorder="1" applyAlignment="1">
      <alignment vertical="top"/>
    </xf>
    <xf numFmtId="169" fontId="10" fillId="0" borderId="20" xfId="0" applyNumberFormat="1" applyFont="1" applyBorder="1" applyAlignment="1">
      <alignment horizontal="center" vertical="top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3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10" fillId="0" borderId="6" xfId="0" applyFont="1" applyBorder="1" applyAlignment="1">
      <alignment vertical="center" wrapText="1"/>
    </xf>
    <xf numFmtId="3" fontId="10" fillId="0" borderId="6" xfId="0" applyNumberFormat="1" applyFont="1" applyBorder="1" applyAlignment="1">
      <alignment vertical="center"/>
    </xf>
    <xf numFmtId="169" fontId="10" fillId="0" borderId="19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3" fontId="10" fillId="0" borderId="17" xfId="0" applyNumberFormat="1" applyFont="1" applyBorder="1" applyAlignment="1">
      <alignment vertical="center"/>
    </xf>
    <xf numFmtId="169" fontId="10" fillId="0" borderId="21" xfId="0" applyNumberFormat="1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3" fontId="9" fillId="0" borderId="23" xfId="0" applyNumberFormat="1" applyFont="1" applyBorder="1" applyAlignment="1">
      <alignment vertical="center"/>
    </xf>
    <xf numFmtId="3" fontId="9" fillId="0" borderId="43" xfId="0" applyNumberFormat="1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3" fontId="9" fillId="0" borderId="14" xfId="0" applyNumberFormat="1" applyFont="1" applyBorder="1" applyAlignment="1">
      <alignment vertical="center"/>
    </xf>
    <xf numFmtId="169" fontId="9" fillId="0" borderId="20" xfId="0" applyNumberFormat="1" applyFont="1" applyBorder="1" applyAlignment="1">
      <alignment vertical="center"/>
    </xf>
    <xf numFmtId="3" fontId="10" fillId="0" borderId="25" xfId="0" applyNumberFormat="1" applyFont="1" applyBorder="1" applyAlignment="1">
      <alignment vertical="center"/>
    </xf>
    <xf numFmtId="169" fontId="10" fillId="0" borderId="27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3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169" fontId="9" fillId="0" borderId="43" xfId="0" applyNumberFormat="1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3" fontId="9" fillId="0" borderId="15" xfId="0" applyNumberFormat="1" applyFont="1" applyBorder="1" applyAlignment="1">
      <alignment vertical="center"/>
    </xf>
    <xf numFmtId="169" fontId="9" fillId="0" borderId="34" xfId="0" applyNumberFormat="1" applyFont="1" applyBorder="1" applyAlignment="1">
      <alignment vertical="center"/>
    </xf>
    <xf numFmtId="4" fontId="9" fillId="0" borderId="0" xfId="0" applyNumberFormat="1" applyFont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3" fontId="9" fillId="0" borderId="17" xfId="0" applyNumberFormat="1" applyFont="1" applyBorder="1" applyAlignment="1">
      <alignment vertical="center"/>
    </xf>
    <xf numFmtId="169" fontId="9" fillId="0" borderId="21" xfId="0" applyNumberFormat="1" applyFont="1" applyBorder="1" applyAlignment="1">
      <alignment vertical="center"/>
    </xf>
    <xf numFmtId="0" fontId="10" fillId="0" borderId="14" xfId="0" applyFont="1" applyBorder="1" applyAlignment="1">
      <alignment vertical="center" wrapText="1"/>
    </xf>
    <xf numFmtId="0" fontId="10" fillId="0" borderId="8" xfId="0" applyFont="1" applyBorder="1" applyAlignment="1">
      <alignment horizontal="center" vertical="center"/>
    </xf>
    <xf numFmtId="3" fontId="10" fillId="0" borderId="9" xfId="0" applyNumberFormat="1" applyFont="1" applyBorder="1" applyAlignment="1">
      <alignment vertical="center"/>
    </xf>
    <xf numFmtId="169" fontId="10" fillId="0" borderId="36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 wrapText="1"/>
    </xf>
    <xf numFmtId="3" fontId="10" fillId="0" borderId="19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2" xfId="0" applyFont="1" applyBorder="1" applyAlignment="1">
      <alignment vertical="center"/>
    </xf>
    <xf numFmtId="0" fontId="9" fillId="0" borderId="42" xfId="0" applyFont="1" applyBorder="1" applyAlignment="1">
      <alignment vertical="center" wrapText="1"/>
    </xf>
    <xf numFmtId="3" fontId="9" fillId="0" borderId="42" xfId="0" applyNumberFormat="1" applyFont="1" applyBorder="1" applyAlignment="1">
      <alignment vertical="center"/>
    </xf>
    <xf numFmtId="169" fontId="9" fillId="0" borderId="43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9" fillId="0" borderId="15" xfId="0" applyFont="1" applyBorder="1" applyAlignment="1">
      <alignment vertical="center" wrapText="1"/>
    </xf>
    <xf numFmtId="169" fontId="9" fillId="0" borderId="2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38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9" fillId="0" borderId="18" xfId="0" applyFont="1" applyBorder="1" applyAlignment="1">
      <alignment vertical="center" wrapText="1"/>
    </xf>
    <xf numFmtId="3" fontId="9" fillId="0" borderId="18" xfId="0" applyNumberFormat="1" applyFont="1" applyBorder="1" applyAlignment="1">
      <alignment vertical="center"/>
    </xf>
    <xf numFmtId="169" fontId="9" fillId="0" borderId="21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3" fontId="9" fillId="0" borderId="21" xfId="0" applyNumberFormat="1" applyFont="1" applyBorder="1" applyAlignment="1">
      <alignment vertical="center"/>
    </xf>
    <xf numFmtId="169" fontId="10" fillId="0" borderId="41" xfId="0" applyNumberFormat="1" applyFont="1" applyBorder="1" applyAlignment="1">
      <alignment vertical="top"/>
    </xf>
    <xf numFmtId="0" fontId="10" fillId="0" borderId="9" xfId="0" applyFont="1" applyBorder="1" applyAlignment="1">
      <alignment vertical="center"/>
    </xf>
    <xf numFmtId="0" fontId="10" fillId="0" borderId="9" xfId="0" applyFont="1" applyBorder="1" applyAlignment="1">
      <alignment vertical="center" wrapText="1"/>
    </xf>
    <xf numFmtId="0" fontId="9" fillId="0" borderId="0" xfId="18" applyFont="1" applyAlignment="1">
      <alignment vertical="top"/>
      <protection/>
    </xf>
    <xf numFmtId="0" fontId="9" fillId="0" borderId="11" xfId="18" applyFont="1" applyBorder="1" applyAlignment="1">
      <alignment horizontal="center" vertical="top"/>
      <protection/>
    </xf>
    <xf numFmtId="3" fontId="9" fillId="0" borderId="14" xfId="18" applyNumberFormat="1" applyFont="1" applyBorder="1" applyAlignment="1">
      <alignment vertical="top"/>
      <protection/>
    </xf>
    <xf numFmtId="169" fontId="9" fillId="0" borderId="20" xfId="18" applyNumberFormat="1" applyFont="1" applyBorder="1" applyAlignment="1">
      <alignment vertical="top"/>
      <protection/>
    </xf>
    <xf numFmtId="0" fontId="9" fillId="0" borderId="14" xfId="18" applyFont="1" applyBorder="1" applyAlignment="1">
      <alignment horizontal="center" vertical="top"/>
      <protection/>
    </xf>
    <xf numFmtId="0" fontId="9" fillId="0" borderId="14" xfId="18" applyFont="1" applyBorder="1" applyAlignment="1">
      <alignment vertical="top" wrapText="1"/>
      <protection/>
    </xf>
    <xf numFmtId="0" fontId="9" fillId="0" borderId="32" xfId="18" applyFont="1" applyBorder="1" applyAlignment="1">
      <alignment horizontal="center" vertical="center"/>
      <protection/>
    </xf>
    <xf numFmtId="0" fontId="9" fillId="0" borderId="13" xfId="18" applyFont="1" applyBorder="1" applyAlignment="1">
      <alignment horizontal="center" vertical="center"/>
      <protection/>
    </xf>
    <xf numFmtId="0" fontId="9" fillId="0" borderId="13" xfId="18" applyFont="1" applyBorder="1" applyAlignment="1">
      <alignment horizontal="center" vertical="center" wrapText="1"/>
      <protection/>
    </xf>
    <xf numFmtId="0" fontId="9" fillId="0" borderId="45" xfId="18" applyFont="1" applyBorder="1" applyAlignment="1">
      <alignment horizontal="center" vertical="center" wrapText="1"/>
      <protection/>
    </xf>
    <xf numFmtId="0" fontId="13" fillId="0" borderId="8" xfId="18" applyFont="1" applyBorder="1" applyAlignment="1">
      <alignment horizontal="center" vertical="center"/>
      <protection/>
    </xf>
    <xf numFmtId="0" fontId="13" fillId="0" borderId="9" xfId="18" applyFont="1" applyBorder="1" applyAlignment="1">
      <alignment horizontal="center" vertical="center"/>
      <protection/>
    </xf>
    <xf numFmtId="0" fontId="13" fillId="0" borderId="9" xfId="18" applyFont="1" applyBorder="1" applyAlignment="1">
      <alignment horizontal="center" vertical="center" wrapText="1"/>
      <protection/>
    </xf>
    <xf numFmtId="0" fontId="13" fillId="0" borderId="36" xfId="18" applyFont="1" applyBorder="1" applyAlignment="1">
      <alignment horizontal="center" vertical="center" wrapText="1"/>
      <protection/>
    </xf>
    <xf numFmtId="0" fontId="10" fillId="0" borderId="5" xfId="18" applyFont="1" applyBorder="1" applyAlignment="1">
      <alignment horizontal="center" vertical="center"/>
      <protection/>
    </xf>
    <xf numFmtId="0" fontId="10" fillId="0" borderId="6" xfId="18" applyFont="1" applyBorder="1" applyAlignment="1">
      <alignment vertical="center"/>
      <protection/>
    </xf>
    <xf numFmtId="0" fontId="10" fillId="0" borderId="6" xfId="18" applyFont="1" applyBorder="1" applyAlignment="1">
      <alignment vertical="center" wrapText="1"/>
      <protection/>
    </xf>
    <xf numFmtId="3" fontId="10" fillId="0" borderId="6" xfId="18" applyNumberFormat="1" applyFont="1" applyBorder="1" applyAlignment="1">
      <alignment vertical="center"/>
      <protection/>
    </xf>
    <xf numFmtId="169" fontId="10" fillId="0" borderId="19" xfId="18" applyNumberFormat="1" applyFont="1" applyBorder="1" applyAlignment="1">
      <alignment horizontal="center" vertical="center"/>
      <protection/>
    </xf>
    <xf numFmtId="0" fontId="10" fillId="0" borderId="16" xfId="18" applyFont="1" applyBorder="1" applyAlignment="1">
      <alignment horizontal="center" vertical="center"/>
      <protection/>
    </xf>
    <xf numFmtId="0" fontId="10" fillId="0" borderId="17" xfId="18" applyFont="1" applyBorder="1" applyAlignment="1">
      <alignment vertical="center"/>
      <protection/>
    </xf>
    <xf numFmtId="3" fontId="10" fillId="0" borderId="17" xfId="18" applyNumberFormat="1" applyFont="1" applyBorder="1" applyAlignment="1">
      <alignment vertical="center"/>
      <protection/>
    </xf>
    <xf numFmtId="169" fontId="10" fillId="0" borderId="21" xfId="18" applyNumberFormat="1" applyFont="1" applyBorder="1" applyAlignment="1">
      <alignment vertical="center"/>
      <protection/>
    </xf>
    <xf numFmtId="0" fontId="9" fillId="0" borderId="31" xfId="18" applyFont="1" applyBorder="1" applyAlignment="1">
      <alignment vertical="center"/>
      <protection/>
    </xf>
    <xf numFmtId="0" fontId="9" fillId="0" borderId="23" xfId="18" applyFont="1" applyBorder="1" applyAlignment="1">
      <alignment vertical="center"/>
      <protection/>
    </xf>
    <xf numFmtId="3" fontId="9" fillId="0" borderId="23" xfId="18" applyNumberFormat="1" applyFont="1" applyBorder="1" applyAlignment="1">
      <alignment vertical="center"/>
      <protection/>
    </xf>
    <xf numFmtId="169" fontId="9" fillId="0" borderId="43" xfId="18" applyNumberFormat="1" applyFont="1" applyBorder="1" applyAlignment="1">
      <alignment vertical="center"/>
      <protection/>
    </xf>
    <xf numFmtId="0" fontId="9" fillId="0" borderId="11" xfId="18" applyFont="1" applyBorder="1" applyAlignment="1">
      <alignment horizontal="center" vertical="center"/>
      <protection/>
    </xf>
    <xf numFmtId="49" fontId="9" fillId="0" borderId="14" xfId="18" applyNumberFormat="1" applyFont="1" applyBorder="1" applyAlignment="1">
      <alignment horizontal="center" vertical="center"/>
      <protection/>
    </xf>
    <xf numFmtId="0" fontId="9" fillId="0" borderId="14" xfId="18" applyFont="1" applyBorder="1" applyAlignment="1">
      <alignment vertical="center"/>
      <protection/>
    </xf>
    <xf numFmtId="3" fontId="9" fillId="0" borderId="14" xfId="18" applyNumberFormat="1" applyFont="1" applyBorder="1" applyAlignment="1">
      <alignment vertical="center"/>
      <protection/>
    </xf>
    <xf numFmtId="169" fontId="9" fillId="0" borderId="20" xfId="18" applyNumberFormat="1" applyFont="1" applyBorder="1" applyAlignment="1">
      <alignment vertical="center"/>
      <protection/>
    </xf>
    <xf numFmtId="3" fontId="10" fillId="0" borderId="25" xfId="18" applyNumberFormat="1" applyFont="1" applyBorder="1" applyAlignment="1">
      <alignment vertical="center"/>
      <protection/>
    </xf>
    <xf numFmtId="169" fontId="10" fillId="0" borderId="27" xfId="18" applyNumberFormat="1" applyFont="1" applyBorder="1" applyAlignment="1">
      <alignment vertical="center"/>
      <protection/>
    </xf>
    <xf numFmtId="0" fontId="9" fillId="0" borderId="31" xfId="18" applyFont="1" applyBorder="1" applyAlignment="1">
      <alignment horizontal="center" vertical="center"/>
      <protection/>
    </xf>
    <xf numFmtId="0" fontId="9" fillId="0" borderId="23" xfId="18" applyFont="1" applyBorder="1" applyAlignment="1">
      <alignment horizontal="center" vertical="center"/>
      <protection/>
    </xf>
    <xf numFmtId="0" fontId="9" fillId="0" borderId="14" xfId="18" applyFont="1" applyBorder="1" applyAlignment="1">
      <alignment horizontal="center" vertical="center"/>
      <protection/>
    </xf>
    <xf numFmtId="0" fontId="9" fillId="0" borderId="16" xfId="18" applyFont="1" applyBorder="1" applyAlignment="1">
      <alignment horizontal="center" vertical="center"/>
      <protection/>
    </xf>
    <xf numFmtId="0" fontId="9" fillId="0" borderId="17" xfId="18" applyFont="1" applyBorder="1" applyAlignment="1">
      <alignment horizontal="center" vertical="center"/>
      <protection/>
    </xf>
    <xf numFmtId="0" fontId="9" fillId="0" borderId="17" xfId="18" applyFont="1" applyBorder="1" applyAlignment="1">
      <alignment vertical="center"/>
      <protection/>
    </xf>
    <xf numFmtId="3" fontId="9" fillId="0" borderId="17" xfId="18" applyNumberFormat="1" applyFont="1" applyBorder="1" applyAlignment="1">
      <alignment vertical="center"/>
      <protection/>
    </xf>
    <xf numFmtId="3" fontId="9" fillId="0" borderId="21" xfId="18" applyNumberFormat="1" applyFont="1" applyBorder="1" applyAlignment="1">
      <alignment vertical="center"/>
      <protection/>
    </xf>
    <xf numFmtId="0" fontId="9" fillId="0" borderId="0" xfId="18" applyFont="1" applyAlignment="1">
      <alignment vertical="center"/>
      <protection/>
    </xf>
    <xf numFmtId="0" fontId="9" fillId="0" borderId="0" xfId="18" applyFont="1" applyAlignment="1">
      <alignment horizontal="right" vertical="center"/>
      <protection/>
    </xf>
    <xf numFmtId="0" fontId="9" fillId="0" borderId="0" xfId="18" applyFont="1" applyAlignment="1">
      <alignment horizontal="center" vertical="center"/>
      <protection/>
    </xf>
    <xf numFmtId="0" fontId="13" fillId="0" borderId="0" xfId="18" applyFont="1" applyAlignment="1">
      <alignment horizontal="center" vertical="center"/>
      <protection/>
    </xf>
    <xf numFmtId="0" fontId="10" fillId="0" borderId="0" xfId="18" applyFont="1" applyAlignment="1">
      <alignment vertical="center"/>
      <protection/>
    </xf>
    <xf numFmtId="0" fontId="10" fillId="0" borderId="28" xfId="18" applyFont="1" applyBorder="1" applyAlignment="1">
      <alignment horizontal="center" vertical="center"/>
      <protection/>
    </xf>
    <xf numFmtId="0" fontId="10" fillId="0" borderId="14" xfId="18" applyFont="1" applyBorder="1" applyAlignment="1">
      <alignment vertical="center"/>
      <protection/>
    </xf>
    <xf numFmtId="3" fontId="10" fillId="0" borderId="14" xfId="18" applyNumberFormat="1" applyFont="1" applyBorder="1" applyAlignment="1">
      <alignment vertical="center"/>
      <protection/>
    </xf>
    <xf numFmtId="169" fontId="10" fillId="0" borderId="20" xfId="18" applyNumberFormat="1" applyFont="1" applyBorder="1" applyAlignment="1">
      <alignment vertical="center"/>
      <protection/>
    </xf>
    <xf numFmtId="3" fontId="10" fillId="0" borderId="9" xfId="18" applyNumberFormat="1" applyFont="1" applyBorder="1" applyAlignment="1">
      <alignment vertical="center"/>
      <protection/>
    </xf>
    <xf numFmtId="169" fontId="10" fillId="0" borderId="36" xfId="18" applyNumberFormat="1" applyFont="1" applyBorder="1" applyAlignment="1">
      <alignment vertical="center"/>
      <protection/>
    </xf>
    <xf numFmtId="0" fontId="9" fillId="0" borderId="11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/>
    </xf>
    <xf numFmtId="3" fontId="9" fillId="0" borderId="21" xfId="0" applyNumberFormat="1" applyFont="1" applyBorder="1" applyAlignment="1">
      <alignment vertical="top"/>
    </xf>
    <xf numFmtId="169" fontId="10" fillId="0" borderId="20" xfId="0" applyNumberFormat="1" applyFont="1" applyBorder="1" applyAlignment="1">
      <alignment vertical="top"/>
    </xf>
    <xf numFmtId="188" fontId="10" fillId="0" borderId="20" xfId="0" applyNumberFormat="1" applyFont="1" applyBorder="1" applyAlignment="1">
      <alignment vertical="top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43" fontId="9" fillId="2" borderId="22" xfId="0" applyNumberFormat="1" applyFont="1" applyFill="1" applyBorder="1" applyAlignment="1">
      <alignment vertical="center" wrapText="1"/>
    </xf>
    <xf numFmtId="188" fontId="9" fillId="0" borderId="22" xfId="0" applyNumberFormat="1" applyFont="1" applyBorder="1" applyAlignment="1">
      <alignment horizontal="right" vertical="center" wrapText="1"/>
    </xf>
    <xf numFmtId="0" fontId="9" fillId="0" borderId="41" xfId="0" applyFont="1" applyBorder="1" applyAlignment="1">
      <alignment vertical="center" wrapText="1"/>
    </xf>
    <xf numFmtId="43" fontId="9" fillId="2" borderId="17" xfId="0" applyNumberFormat="1" applyFont="1" applyFill="1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188" fontId="9" fillId="0" borderId="17" xfId="0" applyNumberFormat="1" applyFont="1" applyBorder="1" applyAlignment="1">
      <alignment horizontal="right" vertical="center" wrapText="1"/>
    </xf>
    <xf numFmtId="0" fontId="9" fillId="0" borderId="21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43" fontId="9" fillId="2" borderId="23" xfId="0" applyNumberFormat="1" applyFont="1" applyFill="1" applyBorder="1" applyAlignment="1">
      <alignment vertical="center" wrapText="1"/>
    </xf>
    <xf numFmtId="0" fontId="9" fillId="0" borderId="23" xfId="0" applyFont="1" applyBorder="1" applyAlignment="1">
      <alignment horizontal="center" vertical="center" wrapText="1"/>
    </xf>
    <xf numFmtId="41" fontId="9" fillId="0" borderId="0" xfId="0" applyNumberFormat="1" applyFont="1" applyAlignment="1">
      <alignment/>
    </xf>
    <xf numFmtId="0" fontId="10" fillId="0" borderId="17" xfId="0" applyFont="1" applyBorder="1" applyAlignment="1">
      <alignment horizontal="center" vertical="center" wrapText="1"/>
    </xf>
    <xf numFmtId="188" fontId="10" fillId="0" borderId="22" xfId="0" applyNumberFormat="1" applyFont="1" applyBorder="1" applyAlignment="1">
      <alignment horizontal="right" vertical="center" wrapText="1"/>
    </xf>
    <xf numFmtId="0" fontId="10" fillId="0" borderId="21" xfId="0" applyFont="1" applyBorder="1" applyAlignment="1">
      <alignment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left" vertical="center" wrapText="1"/>
    </xf>
    <xf numFmtId="0" fontId="10" fillId="0" borderId="41" xfId="0" applyFont="1" applyBorder="1" applyAlignment="1">
      <alignment vertical="center" wrapText="1"/>
    </xf>
    <xf numFmtId="0" fontId="10" fillId="0" borderId="0" xfId="0" applyFont="1" applyAlignment="1">
      <alignment/>
    </xf>
    <xf numFmtId="0" fontId="9" fillId="0" borderId="49" xfId="0" applyFont="1" applyBorder="1" applyAlignment="1">
      <alignment horizontal="center" vertical="center" wrapText="1"/>
    </xf>
    <xf numFmtId="43" fontId="9" fillId="2" borderId="9" xfId="0" applyNumberFormat="1" applyFont="1" applyFill="1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188" fontId="9" fillId="0" borderId="9" xfId="0" applyNumberFormat="1" applyFont="1" applyBorder="1" applyAlignment="1">
      <alignment horizontal="right" vertical="center" wrapText="1"/>
    </xf>
    <xf numFmtId="0" fontId="9" fillId="0" borderId="36" xfId="0" applyFont="1" applyBorder="1" applyAlignment="1">
      <alignment vertical="center" wrapText="1"/>
    </xf>
    <xf numFmtId="188" fontId="10" fillId="0" borderId="9" xfId="0" applyNumberFormat="1" applyFont="1" applyBorder="1" applyAlignment="1">
      <alignment horizontal="right" vertical="center" wrapText="1"/>
    </xf>
    <xf numFmtId="0" fontId="10" fillId="0" borderId="36" xfId="0" applyFont="1" applyBorder="1" applyAlignment="1">
      <alignment horizontal="left" vertical="center" wrapText="1"/>
    </xf>
    <xf numFmtId="0" fontId="10" fillId="0" borderId="0" xfId="0" applyFont="1" applyAlignment="1">
      <alignment horizontal="right" vertical="top"/>
    </xf>
    <xf numFmtId="0" fontId="9" fillId="0" borderId="0" xfId="0" applyFont="1" applyBorder="1" applyAlignment="1">
      <alignment horizontal="center" vertical="center" wrapText="1"/>
    </xf>
    <xf numFmtId="43" fontId="9" fillId="2" borderId="0" xfId="0" applyNumberFormat="1" applyFont="1" applyFill="1" applyBorder="1" applyAlignment="1">
      <alignment vertical="center" wrapText="1"/>
    </xf>
    <xf numFmtId="41" fontId="9" fillId="0" borderId="0" xfId="0" applyNumberFormat="1" applyFont="1" applyBorder="1" applyAlignment="1">
      <alignment horizontal="right" vertical="center" wrapText="1"/>
    </xf>
    <xf numFmtId="188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 wrapText="1"/>
    </xf>
    <xf numFmtId="188" fontId="10" fillId="0" borderId="17" xfId="0" applyNumberFormat="1" applyFont="1" applyBorder="1" applyAlignment="1">
      <alignment horizontal="right" vertical="center" wrapText="1"/>
    </xf>
    <xf numFmtId="0" fontId="10" fillId="0" borderId="2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3" fontId="10" fillId="0" borderId="6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49" fontId="9" fillId="0" borderId="46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202" fontId="10" fillId="0" borderId="41" xfId="0" applyNumberFormat="1" applyFont="1" applyBorder="1" applyAlignment="1">
      <alignment horizontal="right" vertical="center"/>
    </xf>
    <xf numFmtId="0" fontId="9" fillId="0" borderId="22" xfId="0" applyFont="1" applyBorder="1" applyAlignment="1">
      <alignment horizontal="left" vertical="center"/>
    </xf>
    <xf numFmtId="41" fontId="9" fillId="0" borderId="22" xfId="0" applyNumberFormat="1" applyFont="1" applyBorder="1" applyAlignment="1">
      <alignment vertical="center"/>
    </xf>
    <xf numFmtId="202" fontId="9" fillId="0" borderId="41" xfId="0" applyNumberFormat="1" applyFont="1" applyBorder="1" applyAlignment="1">
      <alignment horizontal="right" vertical="center"/>
    </xf>
    <xf numFmtId="0" fontId="9" fillId="0" borderId="22" xfId="0" applyFont="1" applyBorder="1" applyAlignment="1">
      <alignment horizontal="left" vertical="center" wrapText="1"/>
    </xf>
    <xf numFmtId="49" fontId="9" fillId="0" borderId="22" xfId="0" applyNumberFormat="1" applyFont="1" applyBorder="1" applyAlignment="1">
      <alignment horizontal="center" vertical="center" wrapText="1"/>
    </xf>
    <xf numFmtId="0" fontId="9" fillId="0" borderId="50" xfId="0" applyFont="1" applyBorder="1" applyAlignment="1">
      <alignment horizontal="left" vertical="center" wrapText="1"/>
    </xf>
    <xf numFmtId="41" fontId="9" fillId="0" borderId="22" xfId="0" applyNumberFormat="1" applyFont="1" applyBorder="1" applyAlignment="1">
      <alignment vertical="center" wrapText="1"/>
    </xf>
    <xf numFmtId="41" fontId="10" fillId="0" borderId="22" xfId="0" applyNumberFormat="1" applyFont="1" applyBorder="1" applyAlignment="1">
      <alignment vertical="center" wrapText="1"/>
    </xf>
    <xf numFmtId="49" fontId="9" fillId="0" borderId="16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 wrapText="1"/>
    </xf>
    <xf numFmtId="41" fontId="9" fillId="0" borderId="17" xfId="0" applyNumberFormat="1" applyFont="1" applyBorder="1" applyAlignment="1">
      <alignment vertical="center" wrapText="1"/>
    </xf>
    <xf numFmtId="202" fontId="9" fillId="0" borderId="21" xfId="0" applyNumberFormat="1" applyFont="1" applyBorder="1" applyAlignment="1">
      <alignment horizontal="right" vertical="center"/>
    </xf>
    <xf numFmtId="41" fontId="10" fillId="0" borderId="22" xfId="0" applyNumberFormat="1" applyFont="1" applyBorder="1" applyAlignment="1">
      <alignment vertical="center"/>
    </xf>
    <xf numFmtId="202" fontId="10" fillId="0" borderId="21" xfId="0" applyNumberFormat="1" applyFont="1" applyBorder="1" applyAlignment="1">
      <alignment horizontal="right" vertical="center"/>
    </xf>
    <xf numFmtId="49" fontId="9" fillId="0" borderId="17" xfId="0" applyNumberFormat="1" applyFont="1" applyBorder="1" applyAlignment="1">
      <alignment horizontal="center" vertical="center"/>
    </xf>
    <xf numFmtId="41" fontId="9" fillId="0" borderId="17" xfId="0" applyNumberFormat="1" applyFont="1" applyBorder="1" applyAlignment="1">
      <alignment vertical="center"/>
    </xf>
    <xf numFmtId="41" fontId="10" fillId="0" borderId="17" xfId="0" applyNumberFormat="1" applyFont="1" applyBorder="1" applyAlignment="1">
      <alignment vertical="center"/>
    </xf>
    <xf numFmtId="41" fontId="10" fillId="0" borderId="23" xfId="0" applyNumberFormat="1" applyFont="1" applyBorder="1" applyAlignment="1">
      <alignment vertical="center"/>
    </xf>
    <xf numFmtId="49" fontId="9" fillId="0" borderId="28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vertical="center"/>
    </xf>
    <xf numFmtId="49" fontId="11" fillId="0" borderId="28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/>
    </xf>
    <xf numFmtId="41" fontId="10" fillId="0" borderId="17" xfId="0" applyNumberFormat="1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41" fontId="9" fillId="0" borderId="0" xfId="0" applyNumberFormat="1" applyFont="1" applyBorder="1" applyAlignment="1">
      <alignment vertical="center" wrapText="1"/>
    </xf>
    <xf numFmtId="202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3" fontId="10" fillId="0" borderId="17" xfId="0" applyNumberFormat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3" fontId="9" fillId="0" borderId="9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3" fontId="9" fillId="0" borderId="25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41" fontId="9" fillId="0" borderId="9" xfId="0" applyNumberFormat="1" applyFont="1" applyBorder="1" applyAlignment="1">
      <alignment vertical="center" wrapText="1"/>
    </xf>
    <xf numFmtId="202" fontId="9" fillId="0" borderId="4" xfId="0" applyNumberFormat="1" applyFont="1" applyBorder="1" applyAlignment="1">
      <alignment horizontal="right" vertical="center"/>
    </xf>
    <xf numFmtId="3" fontId="10" fillId="0" borderId="2" xfId="0" applyNumberFormat="1" applyFont="1" applyBorder="1" applyAlignment="1" applyProtection="1">
      <alignment vertical="top"/>
      <protection hidden="1"/>
    </xf>
    <xf numFmtId="49" fontId="9" fillId="0" borderId="16" xfId="0" applyNumberFormat="1" applyFont="1" applyBorder="1" applyAlignment="1" applyProtection="1">
      <alignment horizontal="center" vertical="top"/>
      <protection hidden="1"/>
    </xf>
    <xf numFmtId="49" fontId="9" fillId="0" borderId="17" xfId="0" applyNumberFormat="1" applyFont="1" applyBorder="1" applyAlignment="1" applyProtection="1">
      <alignment horizontal="center" vertical="top"/>
      <protection hidden="1"/>
    </xf>
    <xf numFmtId="49" fontId="9" fillId="0" borderId="17" xfId="0" applyNumberFormat="1" applyFont="1" applyBorder="1" applyAlignment="1" applyProtection="1">
      <alignment vertical="top"/>
      <protection hidden="1"/>
    </xf>
    <xf numFmtId="3" fontId="9" fillId="0" borderId="18" xfId="0" applyNumberFormat="1" applyFont="1" applyBorder="1" applyAlignment="1" applyProtection="1">
      <alignment vertical="top"/>
      <protection hidden="1"/>
    </xf>
    <xf numFmtId="188" fontId="10" fillId="0" borderId="21" xfId="0" applyNumberFormat="1" applyFont="1" applyBorder="1" applyAlignment="1" applyProtection="1">
      <alignment horizontal="right" vertical="top"/>
      <protection hidden="1"/>
    </xf>
    <xf numFmtId="49" fontId="9" fillId="0" borderId="30" xfId="0" applyNumberFormat="1" applyFont="1" applyBorder="1" applyAlignment="1">
      <alignment horizontal="center" vertical="center"/>
    </xf>
    <xf numFmtId="49" fontId="9" fillId="0" borderId="39" xfId="0" applyNumberFormat="1" applyFont="1" applyBorder="1" applyAlignment="1">
      <alignment vertical="center"/>
    </xf>
    <xf numFmtId="49" fontId="9" fillId="0" borderId="39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3" fontId="22" fillId="0" borderId="0" xfId="0" applyNumberFormat="1" applyFont="1" applyAlignment="1">
      <alignment vertical="center"/>
    </xf>
    <xf numFmtId="0" fontId="10" fillId="0" borderId="37" xfId="0" applyFont="1" applyBorder="1" applyAlignment="1">
      <alignment vertical="center"/>
    </xf>
    <xf numFmtId="0" fontId="10" fillId="0" borderId="51" xfId="0" applyFont="1" applyBorder="1" applyAlignment="1">
      <alignment vertical="center"/>
    </xf>
    <xf numFmtId="0" fontId="10" fillId="0" borderId="52" xfId="0" applyFont="1" applyBorder="1" applyAlignment="1">
      <alignment vertical="center"/>
    </xf>
    <xf numFmtId="41" fontId="10" fillId="0" borderId="9" xfId="0" applyNumberFormat="1" applyFont="1" applyBorder="1" applyAlignment="1">
      <alignment vertical="center"/>
    </xf>
    <xf numFmtId="202" fontId="10" fillId="0" borderId="36" xfId="0" applyNumberFormat="1" applyFont="1" applyBorder="1" applyAlignment="1">
      <alignment horizontal="right" vertical="center"/>
    </xf>
    <xf numFmtId="0" fontId="11" fillId="0" borderId="0" xfId="0" applyFont="1" applyAlignment="1">
      <alignment/>
    </xf>
    <xf numFmtId="202" fontId="9" fillId="0" borderId="15" xfId="0" applyNumberFormat="1" applyFont="1" applyBorder="1" applyAlignment="1">
      <alignment horizontal="right" vertical="center"/>
    </xf>
    <xf numFmtId="202" fontId="11" fillId="0" borderId="15" xfId="0" applyNumberFormat="1" applyFont="1" applyBorder="1" applyAlignment="1">
      <alignment horizontal="right" vertical="center"/>
    </xf>
    <xf numFmtId="202" fontId="9" fillId="0" borderId="2" xfId="0" applyNumberFormat="1" applyFont="1" applyBorder="1" applyAlignment="1">
      <alignment horizontal="right" vertical="center"/>
    </xf>
    <xf numFmtId="165" fontId="9" fillId="0" borderId="22" xfId="0" applyNumberFormat="1" applyFont="1" applyBorder="1" applyAlignment="1">
      <alignment horizontal="right" vertical="center" wrapText="1"/>
    </xf>
    <xf numFmtId="165" fontId="9" fillId="0" borderId="17" xfId="0" applyNumberFormat="1" applyFont="1" applyBorder="1" applyAlignment="1">
      <alignment horizontal="right" vertical="center" wrapText="1"/>
    </xf>
    <xf numFmtId="165" fontId="9" fillId="0" borderId="9" xfId="0" applyNumberFormat="1" applyFont="1" applyBorder="1" applyAlignment="1">
      <alignment horizontal="right" vertical="center" wrapText="1"/>
    </xf>
    <xf numFmtId="165" fontId="10" fillId="0" borderId="17" xfId="0" applyNumberFormat="1" applyFont="1" applyBorder="1" applyAlignment="1">
      <alignment horizontal="right" vertical="center" wrapText="1"/>
    </xf>
    <xf numFmtId="165" fontId="10" fillId="0" borderId="22" xfId="0" applyNumberFormat="1" applyFont="1" applyBorder="1" applyAlignment="1">
      <alignment horizontal="right" vertical="center" wrapText="1"/>
    </xf>
    <xf numFmtId="3" fontId="9" fillId="0" borderId="22" xfId="0" applyNumberFormat="1" applyFont="1" applyBorder="1" applyAlignment="1">
      <alignment horizontal="right" vertical="center" wrapText="1"/>
    </xf>
    <xf numFmtId="3" fontId="9" fillId="0" borderId="17" xfId="0" applyNumberFormat="1" applyFont="1" applyBorder="1" applyAlignment="1">
      <alignment horizontal="right" vertical="center" wrapText="1"/>
    </xf>
    <xf numFmtId="3" fontId="10" fillId="0" borderId="22" xfId="0" applyNumberFormat="1" applyFont="1" applyBorder="1" applyAlignment="1">
      <alignment horizontal="right" vertical="center" wrapText="1"/>
    </xf>
    <xf numFmtId="3" fontId="10" fillId="0" borderId="9" xfId="0" applyNumberFormat="1" applyFont="1" applyBorder="1" applyAlignment="1">
      <alignment horizontal="right" vertical="center" wrapText="1"/>
    </xf>
    <xf numFmtId="3" fontId="9" fillId="0" borderId="15" xfId="0" applyNumberFormat="1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3" fontId="11" fillId="0" borderId="15" xfId="0" applyNumberFormat="1" applyFont="1" applyBorder="1" applyAlignment="1">
      <alignment vertical="center"/>
    </xf>
    <xf numFmtId="3" fontId="9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3" fontId="22" fillId="0" borderId="0" xfId="0" applyNumberFormat="1" applyFont="1" applyAlignment="1">
      <alignment/>
    </xf>
    <xf numFmtId="0" fontId="10" fillId="0" borderId="30" xfId="0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0" fontId="10" fillId="0" borderId="53" xfId="0" applyFont="1" applyBorder="1" applyAlignment="1">
      <alignment vertical="center"/>
    </xf>
    <xf numFmtId="41" fontId="10" fillId="0" borderId="3" xfId="0" applyNumberFormat="1" applyFont="1" applyBorder="1" applyAlignment="1">
      <alignment vertical="center"/>
    </xf>
    <xf numFmtId="202" fontId="10" fillId="0" borderId="4" xfId="0" applyNumberFormat="1" applyFont="1" applyBorder="1" applyAlignment="1">
      <alignment horizontal="right" vertical="center"/>
    </xf>
    <xf numFmtId="49" fontId="11" fillId="0" borderId="46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center" wrapText="1"/>
    </xf>
    <xf numFmtId="49" fontId="11" fillId="0" borderId="22" xfId="0" applyNumberFormat="1" applyFont="1" applyBorder="1" applyAlignment="1">
      <alignment horizontal="center" vertical="center" wrapText="1"/>
    </xf>
    <xf numFmtId="41" fontId="11" fillId="0" borderId="22" xfId="0" applyNumberFormat="1" applyFont="1" applyBorder="1" applyAlignment="1">
      <alignment vertical="center"/>
    </xf>
    <xf numFmtId="202" fontId="11" fillId="0" borderId="41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49" fontId="11" fillId="0" borderId="2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1" fontId="11" fillId="0" borderId="17" xfId="0" applyNumberFormat="1" applyFont="1" applyBorder="1" applyAlignment="1">
      <alignment vertical="center" wrapText="1"/>
    </xf>
    <xf numFmtId="49" fontId="9" fillId="0" borderId="46" xfId="0" applyNumberFormat="1" applyFont="1" applyBorder="1" applyAlignment="1">
      <alignment horizontal="left" vertical="center"/>
    </xf>
    <xf numFmtId="49" fontId="11" fillId="0" borderId="46" xfId="0" applyNumberFormat="1" applyFont="1" applyBorder="1" applyAlignment="1">
      <alignment horizontal="left" vertical="center"/>
    </xf>
    <xf numFmtId="49" fontId="11" fillId="0" borderId="49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/>
    </xf>
    <xf numFmtId="41" fontId="11" fillId="0" borderId="0" xfId="0" applyNumberFormat="1" applyFont="1" applyBorder="1" applyAlignment="1">
      <alignment vertical="center"/>
    </xf>
    <xf numFmtId="202" fontId="11" fillId="0" borderId="0" xfId="0" applyNumberFormat="1" applyFont="1" applyBorder="1" applyAlignment="1">
      <alignment horizontal="right" vertical="center"/>
    </xf>
    <xf numFmtId="49" fontId="11" fillId="0" borderId="8" xfId="0" applyNumberFormat="1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 wrapText="1"/>
    </xf>
    <xf numFmtId="49" fontId="11" fillId="0" borderId="3" xfId="0" applyNumberFormat="1" applyFont="1" applyBorder="1" applyAlignment="1">
      <alignment horizontal="center" vertical="center"/>
    </xf>
    <xf numFmtId="41" fontId="11" fillId="0" borderId="3" xfId="0" applyNumberFormat="1" applyFont="1" applyBorder="1" applyAlignment="1">
      <alignment vertical="center"/>
    </xf>
    <xf numFmtId="202" fontId="11" fillId="0" borderId="4" xfId="0" applyNumberFormat="1" applyFont="1" applyBorder="1" applyAlignment="1">
      <alignment horizontal="right" vertical="center"/>
    </xf>
    <xf numFmtId="0" fontId="9" fillId="0" borderId="45" xfId="0" applyFont="1" applyBorder="1" applyAlignment="1">
      <alignment/>
    </xf>
    <xf numFmtId="0" fontId="9" fillId="0" borderId="20" xfId="0" applyFont="1" applyBorder="1" applyAlignment="1">
      <alignment/>
    </xf>
    <xf numFmtId="0" fontId="11" fillId="0" borderId="20" xfId="0" applyFont="1" applyBorder="1" applyAlignment="1">
      <alignment/>
    </xf>
    <xf numFmtId="0" fontId="9" fillId="0" borderId="4" xfId="0" applyFont="1" applyBorder="1" applyAlignment="1">
      <alignment/>
    </xf>
    <xf numFmtId="49" fontId="9" fillId="0" borderId="14" xfId="0" applyNumberFormat="1" applyFont="1" applyBorder="1" applyAlignment="1" applyProtection="1">
      <alignment vertical="top" wrapText="1"/>
      <protection hidden="1"/>
    </xf>
    <xf numFmtId="3" fontId="9" fillId="0" borderId="15" xfId="0" applyNumberFormat="1" applyFont="1" applyBorder="1" applyAlignment="1" applyProtection="1">
      <alignment vertical="top"/>
      <protection hidden="1"/>
    </xf>
    <xf numFmtId="188" fontId="9" fillId="0" borderId="20" xfId="0" applyNumberFormat="1" applyFont="1" applyBorder="1" applyAlignment="1" applyProtection="1">
      <alignment horizontal="right" vertical="top"/>
      <protection hidden="1"/>
    </xf>
    <xf numFmtId="0" fontId="10" fillId="0" borderId="0" xfId="0" applyFont="1" applyAlignment="1">
      <alignment horizontal="right"/>
    </xf>
    <xf numFmtId="0" fontId="10" fillId="0" borderId="22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0" fontId="10" fillId="0" borderId="22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/>
    </xf>
    <xf numFmtId="41" fontId="9" fillId="0" borderId="0" xfId="0" applyNumberFormat="1" applyFont="1" applyAlignment="1">
      <alignment vertical="center"/>
    </xf>
    <xf numFmtId="41" fontId="21" fillId="0" borderId="4" xfId="0" applyNumberFormat="1" applyFont="1" applyFill="1" applyBorder="1" applyAlignment="1">
      <alignment horizontal="right" vertical="center"/>
    </xf>
    <xf numFmtId="0" fontId="10" fillId="0" borderId="0" xfId="0" applyFont="1" applyAlignment="1" applyProtection="1">
      <alignment horizontal="center" vertical="top"/>
      <protection hidden="1"/>
    </xf>
    <xf numFmtId="49" fontId="10" fillId="0" borderId="30" xfId="0" applyNumberFormat="1" applyFont="1" applyBorder="1" applyAlignment="1" applyProtection="1">
      <alignment horizontal="center" vertical="top"/>
      <protection hidden="1"/>
    </xf>
    <xf numFmtId="49" fontId="10" fillId="0" borderId="39" xfId="0" applyNumberFormat="1" applyFont="1" applyBorder="1" applyAlignment="1" applyProtection="1">
      <alignment horizontal="center" vertical="top"/>
      <protection hidden="1"/>
    </xf>
    <xf numFmtId="49" fontId="10" fillId="0" borderId="53" xfId="0" applyNumberFormat="1" applyFont="1" applyBorder="1" applyAlignment="1" applyProtection="1">
      <alignment horizontal="center" vertical="top"/>
      <protection hidden="1"/>
    </xf>
    <xf numFmtId="49" fontId="10" fillId="0" borderId="0" xfId="0" applyNumberFormat="1" applyFont="1" applyAlignment="1" applyProtection="1">
      <alignment horizontal="right" vertical="top"/>
      <protection hidden="1"/>
    </xf>
    <xf numFmtId="0" fontId="10" fillId="0" borderId="54" xfId="0" applyFont="1" applyBorder="1" applyAlignment="1" applyProtection="1">
      <alignment horizontal="center" vertical="center"/>
      <protection hidden="1"/>
    </xf>
    <xf numFmtId="0" fontId="10" fillId="0" borderId="55" xfId="0" applyFont="1" applyBorder="1" applyAlignment="1" applyProtection="1">
      <alignment horizontal="center" vertical="center"/>
      <protection hidden="1"/>
    </xf>
    <xf numFmtId="0" fontId="10" fillId="0" borderId="56" xfId="0" applyFont="1" applyBorder="1" applyAlignment="1" applyProtection="1">
      <alignment horizontal="center" vertical="center"/>
      <protection hidden="1"/>
    </xf>
    <xf numFmtId="0" fontId="10" fillId="0" borderId="38" xfId="0" applyFont="1" applyBorder="1" applyAlignment="1" applyProtection="1">
      <alignment horizontal="center" vertical="center" wrapText="1"/>
      <protection hidden="1"/>
    </xf>
    <xf numFmtId="0" fontId="10" fillId="0" borderId="57" xfId="0" applyFont="1" applyBorder="1" applyAlignment="1" applyProtection="1">
      <alignment horizontal="center" vertical="center" wrapText="1"/>
      <protection hidden="1"/>
    </xf>
    <xf numFmtId="0" fontId="10" fillId="0" borderId="35" xfId="0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right" vertical="top"/>
      <protection hidden="1"/>
    </xf>
    <xf numFmtId="0" fontId="0" fillId="0" borderId="39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10" fillId="0" borderId="39" xfId="0" applyFont="1" applyBorder="1" applyAlignment="1" applyProtection="1">
      <alignment horizontal="center" vertical="center"/>
      <protection hidden="1"/>
    </xf>
    <xf numFmtId="0" fontId="10" fillId="0" borderId="53" xfId="0" applyFont="1" applyBorder="1" applyAlignment="1" applyProtection="1">
      <alignment horizontal="center" vertical="center"/>
      <protection hidden="1"/>
    </xf>
    <xf numFmtId="0" fontId="10" fillId="0" borderId="0" xfId="0" applyFont="1" applyFill="1" applyAlignment="1">
      <alignment horizontal="center"/>
    </xf>
    <xf numFmtId="49" fontId="10" fillId="0" borderId="58" xfId="0" applyNumberFormat="1" applyFont="1" applyFill="1" applyBorder="1" applyAlignment="1">
      <alignment horizontal="center" vertical="center"/>
    </xf>
    <xf numFmtId="49" fontId="10" fillId="0" borderId="38" xfId="0" applyNumberFormat="1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39" xfId="0" applyFont="1" applyBorder="1" applyAlignment="1">
      <alignment horizontal="center" vertical="top"/>
    </xf>
    <xf numFmtId="0" fontId="10" fillId="0" borderId="0" xfId="0" applyFont="1" applyAlignment="1">
      <alignment horizontal="right" vertical="top"/>
    </xf>
    <xf numFmtId="0" fontId="10" fillId="0" borderId="44" xfId="0" applyFont="1" applyBorder="1" applyAlignment="1">
      <alignment vertical="center"/>
    </xf>
    <xf numFmtId="0" fontId="10" fillId="0" borderId="59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60" xfId="0" applyFont="1" applyBorder="1" applyAlignment="1">
      <alignment vertical="center"/>
    </xf>
    <xf numFmtId="0" fontId="10" fillId="0" borderId="0" xfId="0" applyFont="1" applyFill="1" applyAlignment="1">
      <alignment horizontal="right" vertical="top"/>
    </xf>
    <xf numFmtId="49" fontId="10" fillId="0" borderId="30" xfId="0" applyNumberFormat="1" applyFont="1" applyFill="1" applyBorder="1" applyAlignment="1">
      <alignment horizontal="center" vertical="center"/>
    </xf>
    <xf numFmtId="49" fontId="10" fillId="0" borderId="39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/>
    </xf>
    <xf numFmtId="0" fontId="10" fillId="0" borderId="7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/>
    </xf>
    <xf numFmtId="49" fontId="10" fillId="0" borderId="44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center" wrapText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right"/>
    </xf>
    <xf numFmtId="49" fontId="16" fillId="0" borderId="37" xfId="0" applyNumberFormat="1" applyFont="1" applyBorder="1" applyAlignment="1">
      <alignment horizontal="center" vertical="center"/>
    </xf>
    <xf numFmtId="49" fontId="16" fillId="0" borderId="51" xfId="0" applyNumberFormat="1" applyFont="1" applyBorder="1" applyAlignment="1">
      <alignment horizontal="center" vertical="center"/>
    </xf>
    <xf numFmtId="49" fontId="16" fillId="0" borderId="52" xfId="0" applyNumberFormat="1" applyFont="1" applyBorder="1" applyAlignment="1">
      <alignment horizontal="center" vertical="center"/>
    </xf>
    <xf numFmtId="0" fontId="9" fillId="0" borderId="22" xfId="0" applyFont="1" applyFill="1" applyBorder="1" applyAlignment="1">
      <alignment horizontal="left" vertical="center" wrapText="1"/>
    </xf>
    <xf numFmtId="49" fontId="10" fillId="0" borderId="5" xfId="0" applyNumberFormat="1" applyFont="1" applyBorder="1" applyAlignment="1">
      <alignment horizontal="center" vertical="center"/>
    </xf>
    <xf numFmtId="49" fontId="10" fillId="0" borderId="46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/>
    </xf>
    <xf numFmtId="0" fontId="10" fillId="0" borderId="6" xfId="0" applyFont="1" applyBorder="1" applyAlignment="1">
      <alignment horizontal="center" wrapText="1"/>
    </xf>
    <xf numFmtId="0" fontId="10" fillId="0" borderId="22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49" fontId="10" fillId="0" borderId="49" xfId="0" applyNumberFormat="1" applyFont="1" applyBorder="1" applyAlignment="1">
      <alignment horizontal="center" vertical="center"/>
    </xf>
    <xf numFmtId="49" fontId="10" fillId="0" borderId="50" xfId="0" applyNumberFormat="1" applyFont="1" applyBorder="1" applyAlignment="1">
      <alignment horizontal="center" vertical="center"/>
    </xf>
    <xf numFmtId="49" fontId="10" fillId="0" borderId="48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49" fontId="10" fillId="0" borderId="38" xfId="0" applyNumberFormat="1" applyFont="1" applyBorder="1" applyAlignment="1">
      <alignment horizontal="center" vertical="center"/>
    </xf>
    <xf numFmtId="49" fontId="10" fillId="0" borderId="57" xfId="0" applyNumberFormat="1" applyFont="1" applyBorder="1" applyAlignment="1">
      <alignment horizontal="center" vertical="center"/>
    </xf>
    <xf numFmtId="49" fontId="10" fillId="0" borderId="60" xfId="0" applyNumberFormat="1" applyFont="1" applyBorder="1" applyAlignment="1">
      <alignment horizontal="center" vertical="center"/>
    </xf>
    <xf numFmtId="49" fontId="10" fillId="0" borderId="49" xfId="0" applyNumberFormat="1" applyFont="1" applyBorder="1" applyAlignment="1">
      <alignment horizontal="center" vertical="center" wrapText="1"/>
    </xf>
    <xf numFmtId="49" fontId="10" fillId="0" borderId="50" xfId="0" applyNumberFormat="1" applyFont="1" applyBorder="1" applyAlignment="1">
      <alignment horizontal="center" vertical="center" wrapText="1"/>
    </xf>
    <xf numFmtId="49" fontId="10" fillId="0" borderId="48" xfId="0" applyNumberFormat="1" applyFont="1" applyBorder="1" applyAlignment="1">
      <alignment horizontal="center" vertical="center" wrapText="1"/>
    </xf>
    <xf numFmtId="49" fontId="10" fillId="0" borderId="38" xfId="0" applyNumberFormat="1" applyFont="1" applyBorder="1" applyAlignment="1">
      <alignment horizontal="center" vertical="center" wrapText="1"/>
    </xf>
    <xf numFmtId="49" fontId="10" fillId="0" borderId="57" xfId="0" applyNumberFormat="1" applyFont="1" applyBorder="1" applyAlignment="1">
      <alignment horizontal="center" vertical="center" wrapText="1"/>
    </xf>
    <xf numFmtId="49" fontId="10" fillId="0" borderId="60" xfId="0" applyNumberFormat="1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38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10" fillId="0" borderId="62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0" xfId="18" applyFont="1" applyAlignment="1">
      <alignment horizontal="center" vertical="center"/>
      <protection/>
    </xf>
    <xf numFmtId="0" fontId="10" fillId="0" borderId="24" xfId="18" applyFont="1" applyBorder="1" applyAlignment="1">
      <alignment horizontal="center" vertical="center"/>
      <protection/>
    </xf>
    <xf numFmtId="0" fontId="10" fillId="0" borderId="25" xfId="18" applyFont="1" applyBorder="1" applyAlignment="1">
      <alignment horizontal="center" vertical="center"/>
      <protection/>
    </xf>
    <xf numFmtId="0" fontId="10" fillId="0" borderId="8" xfId="18" applyFont="1" applyBorder="1" applyAlignment="1">
      <alignment horizontal="center" vertical="center"/>
      <protection/>
    </xf>
    <xf numFmtId="0" fontId="10" fillId="0" borderId="9" xfId="18" applyFont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Hyperlink" xfId="17"/>
    <cellStyle name="Normalny_fundusze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J210"/>
  <sheetViews>
    <sheetView view="pageBreakPreview" zoomScaleSheetLayoutView="100" workbookViewId="0" topLeftCell="A1">
      <selection activeCell="F41" sqref="F41"/>
    </sheetView>
  </sheetViews>
  <sheetFormatPr defaultColWidth="9.00390625" defaultRowHeight="12.75"/>
  <cols>
    <col min="1" max="1" width="4.75390625" style="162" customWidth="1"/>
    <col min="2" max="2" width="30.25390625" style="163" customWidth="1"/>
    <col min="3" max="4" width="11.75390625" style="163" customWidth="1"/>
    <col min="5" max="5" width="6.00390625" style="164" customWidth="1"/>
    <col min="6" max="6" width="12.625" style="163" customWidth="1"/>
    <col min="7" max="7" width="11.875" style="163" customWidth="1"/>
    <col min="8" max="8" width="5.125" style="164" customWidth="1"/>
    <col min="9" max="16384" width="9.125" style="163" customWidth="1"/>
  </cols>
  <sheetData>
    <row r="1" spans="7:8" ht="12.75">
      <c r="G1" s="827" t="s">
        <v>403</v>
      </c>
      <c r="H1" s="827"/>
    </row>
    <row r="3" spans="1:10" ht="12.75">
      <c r="A3" s="827" t="s">
        <v>404</v>
      </c>
      <c r="B3" s="827"/>
      <c r="C3" s="827"/>
      <c r="D3" s="827"/>
      <c r="E3" s="827"/>
      <c r="F3" s="827"/>
      <c r="G3" s="827"/>
      <c r="H3" s="827"/>
      <c r="I3" s="354"/>
      <c r="J3" s="354"/>
    </row>
    <row r="4" spans="1:8" ht="12.75">
      <c r="A4" s="835" t="s">
        <v>405</v>
      </c>
      <c r="B4" s="835"/>
      <c r="C4" s="835"/>
      <c r="D4" s="835"/>
      <c r="E4" s="835"/>
      <c r="F4" s="835"/>
      <c r="G4" s="835"/>
      <c r="H4" s="835"/>
    </row>
    <row r="5" spans="1:8" ht="12.75">
      <c r="A5" s="166"/>
      <c r="B5" s="165"/>
      <c r="C5" s="165"/>
      <c r="D5" s="165"/>
      <c r="E5" s="165"/>
      <c r="F5" s="165"/>
      <c r="G5" s="165"/>
      <c r="H5" s="167"/>
    </row>
    <row r="6" spans="1:8" ht="13.5" thickBot="1">
      <c r="A6" s="166"/>
      <c r="B6" s="165"/>
      <c r="C6" s="165"/>
      <c r="D6" s="165"/>
      <c r="E6" s="165"/>
      <c r="F6" s="165"/>
      <c r="G6" s="165"/>
      <c r="H6" s="167" t="s">
        <v>206</v>
      </c>
    </row>
    <row r="7" spans="1:8" ht="17.25" customHeight="1">
      <c r="A7" s="828" t="s">
        <v>41</v>
      </c>
      <c r="B7" s="830" t="s">
        <v>406</v>
      </c>
      <c r="C7" s="832" t="s">
        <v>407</v>
      </c>
      <c r="D7" s="833"/>
      <c r="E7" s="833"/>
      <c r="F7" s="832" t="s">
        <v>374</v>
      </c>
      <c r="G7" s="833"/>
      <c r="H7" s="834"/>
    </row>
    <row r="8" spans="1:8" ht="18" customHeight="1">
      <c r="A8" s="829"/>
      <c r="B8" s="831"/>
      <c r="C8" s="139" t="s">
        <v>408</v>
      </c>
      <c r="D8" s="140" t="s">
        <v>409</v>
      </c>
      <c r="E8" s="140" t="s">
        <v>410</v>
      </c>
      <c r="F8" s="139" t="s">
        <v>408</v>
      </c>
      <c r="G8" s="140" t="s">
        <v>409</v>
      </c>
      <c r="H8" s="347" t="s">
        <v>410</v>
      </c>
    </row>
    <row r="9" spans="1:8" s="356" customFormat="1" ht="9" thickBot="1">
      <c r="A9" s="141">
        <v>1</v>
      </c>
      <c r="B9" s="142">
        <v>2</v>
      </c>
      <c r="C9" s="142">
        <v>3</v>
      </c>
      <c r="D9" s="142">
        <v>4</v>
      </c>
      <c r="E9" s="142">
        <v>5</v>
      </c>
      <c r="F9" s="142">
        <v>6</v>
      </c>
      <c r="G9" s="142">
        <v>7</v>
      </c>
      <c r="H9" s="348">
        <v>8</v>
      </c>
    </row>
    <row r="10" spans="1:8" ht="6.75" customHeight="1">
      <c r="A10" s="132"/>
      <c r="B10" s="133"/>
      <c r="C10" s="133"/>
      <c r="D10" s="133"/>
      <c r="E10" s="134"/>
      <c r="F10" s="349"/>
      <c r="G10" s="349"/>
      <c r="H10" s="350"/>
    </row>
    <row r="11" spans="1:8" ht="12.75">
      <c r="A11" s="135" t="s">
        <v>45</v>
      </c>
      <c r="B11" s="133" t="s">
        <v>411</v>
      </c>
      <c r="C11" s="136">
        <f>SUM('5 DOCHODY'!E8)</f>
        <v>40000</v>
      </c>
      <c r="D11" s="136">
        <f>SUM('5 DOCHODY'!F8)</f>
        <v>19998</v>
      </c>
      <c r="E11" s="137">
        <f>D11*100/C11</f>
        <v>49.995</v>
      </c>
      <c r="F11" s="136">
        <f>SUM('6 WYDATKI'!D9)</f>
        <v>57900</v>
      </c>
      <c r="G11" s="136">
        <f>SUM('6 WYDATKI'!E9)</f>
        <v>767</v>
      </c>
      <c r="H11" s="351">
        <f aca="true" t="shared" si="0" ref="H11:H24">G11*100/F11</f>
        <v>1.3246977547495682</v>
      </c>
    </row>
    <row r="12" spans="1:8" ht="15" customHeight="1">
      <c r="A12" s="135" t="s">
        <v>51</v>
      </c>
      <c r="B12" s="133" t="s">
        <v>412</v>
      </c>
      <c r="C12" s="136">
        <f>SUM('5 DOCHODY'!E11)</f>
        <v>16000</v>
      </c>
      <c r="D12" s="136">
        <f>SUM('5 DOCHODY'!F11)</f>
        <v>1551</v>
      </c>
      <c r="E12" s="137">
        <f>D12*100/C12</f>
        <v>9.69375</v>
      </c>
      <c r="F12" s="136">
        <f>SUM('6 WYDATKI'!D22)</f>
        <v>14000</v>
      </c>
      <c r="G12" s="136">
        <f>SUM('6 WYDATKI'!E22)</f>
        <v>900</v>
      </c>
      <c r="H12" s="351">
        <f t="shared" si="0"/>
        <v>6.428571428571429</v>
      </c>
    </row>
    <row r="13" spans="1:8" ht="27.75" customHeight="1">
      <c r="A13" s="135" t="s">
        <v>413</v>
      </c>
      <c r="B13" s="138" t="s">
        <v>414</v>
      </c>
      <c r="C13" s="136"/>
      <c r="D13" s="136"/>
      <c r="E13" s="137"/>
      <c r="F13" s="136">
        <f>SUM('6 WYDATKI'!D28)</f>
        <v>4952349</v>
      </c>
      <c r="G13" s="136">
        <f>SUM('6 WYDATKI'!E28)</f>
        <v>2263644</v>
      </c>
      <c r="H13" s="351">
        <f>G13/F13*100</f>
        <v>45.708491061514444</v>
      </c>
    </row>
    <row r="14" spans="1:8" ht="15" customHeight="1">
      <c r="A14" s="135" t="s">
        <v>207</v>
      </c>
      <c r="B14" s="133" t="s">
        <v>415</v>
      </c>
      <c r="C14" s="136"/>
      <c r="D14" s="136"/>
      <c r="E14" s="137"/>
      <c r="F14" s="136">
        <f>SUM('6 WYDATKI'!D32)</f>
        <v>371000</v>
      </c>
      <c r="G14" s="136">
        <f>SUM('6 WYDATKI'!E32)</f>
        <v>189317</v>
      </c>
      <c r="H14" s="351">
        <f t="shared" si="0"/>
        <v>51.0288409703504</v>
      </c>
    </row>
    <row r="15" spans="1:8" ht="15" customHeight="1">
      <c r="A15" s="135" t="s">
        <v>270</v>
      </c>
      <c r="B15" s="133" t="s">
        <v>416</v>
      </c>
      <c r="C15" s="136">
        <f>SUM('5 DOCHODY'!E15)</f>
        <v>60345</v>
      </c>
      <c r="D15" s="136">
        <f>SUM('5 DOCHODY'!F15)</f>
        <v>13257</v>
      </c>
      <c r="E15" s="137">
        <f>D15*100/C15</f>
        <v>21.96868008948546</v>
      </c>
      <c r="F15" s="136"/>
      <c r="G15" s="136"/>
      <c r="H15" s="351"/>
    </row>
    <row r="16" spans="1:8" ht="15" customHeight="1">
      <c r="A16" s="135" t="s">
        <v>56</v>
      </c>
      <c r="B16" s="133" t="s">
        <v>349</v>
      </c>
      <c r="C16" s="136">
        <f>SUM('5 DOCHODY'!E18)</f>
        <v>3870000</v>
      </c>
      <c r="D16" s="136">
        <f>SUM('5 DOCHODY'!F18)</f>
        <v>2472</v>
      </c>
      <c r="E16" s="137">
        <f>D16*100/C16</f>
        <v>0.06387596899224807</v>
      </c>
      <c r="F16" s="136">
        <f>SUM('6 WYDATKI'!D38)</f>
        <v>33117461</v>
      </c>
      <c r="G16" s="136">
        <f>SUM('6 WYDATKI'!E38)</f>
        <v>12933222</v>
      </c>
      <c r="H16" s="351">
        <f t="shared" si="0"/>
        <v>39.052577128421774</v>
      </c>
    </row>
    <row r="17" spans="1:8" ht="15" customHeight="1">
      <c r="A17" s="135" t="s">
        <v>62</v>
      </c>
      <c r="B17" s="133" t="s">
        <v>417</v>
      </c>
      <c r="C17" s="136">
        <f>SUM('5 DOCHODY'!E27)</f>
        <v>398713</v>
      </c>
      <c r="D17" s="136">
        <f>SUM('5 DOCHODY'!F27)</f>
        <v>195000</v>
      </c>
      <c r="E17" s="137">
        <f>D17*100/C17</f>
        <v>48.907359428962685</v>
      </c>
      <c r="F17" s="136">
        <f>SUM('6 WYDATKI'!D57)</f>
        <v>1272100</v>
      </c>
      <c r="G17" s="136">
        <f>SUM('6 WYDATKI'!E57)</f>
        <v>522175</v>
      </c>
      <c r="H17" s="351">
        <f t="shared" si="0"/>
        <v>41.048266645703954</v>
      </c>
    </row>
    <row r="18" spans="1:8" ht="15" customHeight="1">
      <c r="A18" s="135" t="s">
        <v>65</v>
      </c>
      <c r="B18" s="138" t="s">
        <v>350</v>
      </c>
      <c r="C18" s="136">
        <f>SUM('5 DOCHODY'!E35)</f>
        <v>18618879</v>
      </c>
      <c r="D18" s="136">
        <f>SUM('5 DOCHODY'!F35)</f>
        <v>4327593</v>
      </c>
      <c r="E18" s="137">
        <f>D18*100/C18</f>
        <v>23.243037349348477</v>
      </c>
      <c r="F18" s="136">
        <f>SUM('6 WYDATKI'!D66)</f>
        <v>5646000</v>
      </c>
      <c r="G18" s="136">
        <f>SUM('6 WYDATKI'!E66)</f>
        <v>577423</v>
      </c>
      <c r="H18" s="351">
        <f t="shared" si="0"/>
        <v>10.227116542685087</v>
      </c>
    </row>
    <row r="19" spans="1:8" ht="15" customHeight="1">
      <c r="A19" s="135" t="s">
        <v>70</v>
      </c>
      <c r="B19" s="138" t="s">
        <v>418</v>
      </c>
      <c r="C19" s="136">
        <f>SUM('5 DOCHODY'!E46)</f>
        <v>392600</v>
      </c>
      <c r="D19" s="136">
        <f>SUM('5 DOCHODY'!F46)</f>
        <v>201017</v>
      </c>
      <c r="E19" s="137">
        <f>D19*100/C19</f>
        <v>51.201477330616406</v>
      </c>
      <c r="F19" s="136">
        <f>SUM('6 WYDATKI'!D81)</f>
        <v>1123910</v>
      </c>
      <c r="G19" s="136">
        <f>SUM('6 WYDATKI'!E81)</f>
        <v>428021</v>
      </c>
      <c r="H19" s="351">
        <f t="shared" si="0"/>
        <v>38.083209509658246</v>
      </c>
    </row>
    <row r="20" spans="1:8" ht="15" customHeight="1">
      <c r="A20" s="135" t="s">
        <v>74</v>
      </c>
      <c r="B20" s="138" t="s">
        <v>419</v>
      </c>
      <c r="C20" s="136">
        <f>SUM('5 DOCHODY'!E58)</f>
        <v>1187685</v>
      </c>
      <c r="D20" s="136">
        <f>SUM('5 DOCHODY'!F58)</f>
        <v>625362</v>
      </c>
      <c r="E20" s="137">
        <f>D20/C20*100</f>
        <v>52.6538602407204</v>
      </c>
      <c r="F20" s="136">
        <f>SUM('6 WYDATKI'!D101)</f>
        <v>11229737</v>
      </c>
      <c r="G20" s="136">
        <f>SUM('6 WYDATKI'!E101)</f>
        <v>5789922</v>
      </c>
      <c r="H20" s="351">
        <f t="shared" si="0"/>
        <v>51.55883882231614</v>
      </c>
    </row>
    <row r="21" spans="1:8" ht="39.75" customHeight="1">
      <c r="A21" s="135" t="s">
        <v>420</v>
      </c>
      <c r="B21" s="138" t="s">
        <v>421</v>
      </c>
      <c r="C21" s="136">
        <f>SUM('5 DOCHODY'!E82)</f>
        <v>6790</v>
      </c>
      <c r="D21" s="136">
        <f>SUM('5 DOCHODY'!F82)</f>
        <v>3400</v>
      </c>
      <c r="E21" s="137">
        <f>D21/C21*100</f>
        <v>50.07363770250368</v>
      </c>
      <c r="F21" s="136">
        <f>SUM('6 WYDATKI'!D136)</f>
        <v>6790</v>
      </c>
      <c r="G21" s="136">
        <f>SUM('6 WYDATKI'!E136)</f>
        <v>850</v>
      </c>
      <c r="H21" s="351">
        <f t="shared" si="0"/>
        <v>12.51840942562592</v>
      </c>
    </row>
    <row r="22" spans="1:8" ht="18.75" customHeight="1">
      <c r="A22" s="135" t="s">
        <v>367</v>
      </c>
      <c r="B22" s="138" t="s">
        <v>613</v>
      </c>
      <c r="C22" s="136">
        <f>SUM('5 DOCHODY'!E85)</f>
        <v>1000</v>
      </c>
      <c r="D22" s="136">
        <f>SUM('5 DOCHODY'!F85)</f>
        <v>1000</v>
      </c>
      <c r="E22" s="137">
        <f>D22/C22*100</f>
        <v>100</v>
      </c>
      <c r="F22" s="136">
        <f>SUM('6 WYDATKI'!D142)</f>
        <v>1000</v>
      </c>
      <c r="G22" s="136"/>
      <c r="H22" s="351"/>
    </row>
    <row r="23" spans="1:8" ht="27.75" customHeight="1">
      <c r="A23" s="135" t="s">
        <v>80</v>
      </c>
      <c r="B23" s="138" t="s">
        <v>422</v>
      </c>
      <c r="C23" s="136">
        <f>SUM('5 DOCHODY'!E88)</f>
        <v>3836000</v>
      </c>
      <c r="D23" s="136">
        <f>SUM('5 DOCHODY'!F88)</f>
        <v>2375102</v>
      </c>
      <c r="E23" s="137">
        <f>D23/C23*100</f>
        <v>61.91611053180396</v>
      </c>
      <c r="F23" s="136">
        <f>SUM('6 WYDATKI'!D146)</f>
        <v>4328888</v>
      </c>
      <c r="G23" s="136">
        <f>SUM('6 WYDATKI'!E146)</f>
        <v>2121580</v>
      </c>
      <c r="H23" s="351">
        <f t="shared" si="0"/>
        <v>49.009814991748456</v>
      </c>
    </row>
    <row r="24" spans="1:8" ht="67.5" customHeight="1">
      <c r="A24" s="135" t="s">
        <v>423</v>
      </c>
      <c r="B24" s="138" t="s">
        <v>424</v>
      </c>
      <c r="C24" s="136">
        <f>SUM('5 DOCHODY'!E99)</f>
        <v>42741343</v>
      </c>
      <c r="D24" s="136">
        <f>SUM('5 DOCHODY'!F99)</f>
        <v>20508368</v>
      </c>
      <c r="E24" s="137">
        <f>D24*100/C24</f>
        <v>47.982507241290946</v>
      </c>
      <c r="F24" s="136">
        <f>SUM('6 WYDATKI'!D178)</f>
        <v>80000</v>
      </c>
      <c r="G24" s="136">
        <f>SUM('6 WYDATKI'!E178)</f>
        <v>22650</v>
      </c>
      <c r="H24" s="351">
        <f t="shared" si="0"/>
        <v>28.3125</v>
      </c>
    </row>
    <row r="25" spans="1:8" ht="15" customHeight="1">
      <c r="A25" s="135" t="s">
        <v>85</v>
      </c>
      <c r="B25" s="133" t="s">
        <v>425</v>
      </c>
      <c r="C25" s="136"/>
      <c r="D25" s="136"/>
      <c r="E25" s="137"/>
      <c r="F25" s="136">
        <f>SUM('6 WYDATKI'!D184)</f>
        <v>1475200</v>
      </c>
      <c r="G25" s="136">
        <f>SUM('6 WYDATKI'!E184)</f>
        <v>544740</v>
      </c>
      <c r="H25" s="351">
        <f aca="true" t="shared" si="1" ref="H25:H34">G25*100/F25</f>
        <v>36.92651843817787</v>
      </c>
    </row>
    <row r="26" spans="1:8" ht="15" customHeight="1">
      <c r="A26" s="135" t="s">
        <v>170</v>
      </c>
      <c r="B26" s="133" t="s">
        <v>426</v>
      </c>
      <c r="C26" s="136">
        <f>SUM('5 DOCHODY'!E139)</f>
        <v>44372712</v>
      </c>
      <c r="D26" s="136">
        <f>SUM('5 DOCHODY'!F139)</f>
        <v>24952908</v>
      </c>
      <c r="E26" s="137">
        <f aca="true" t="shared" si="2" ref="E26:E32">D26*100/C26</f>
        <v>56.23480485033234</v>
      </c>
      <c r="F26" s="136">
        <f>SUM('6 WYDATKI'!D190)</f>
        <v>177476</v>
      </c>
      <c r="G26" s="136"/>
      <c r="H26" s="351"/>
    </row>
    <row r="27" spans="1:8" ht="15" customHeight="1">
      <c r="A27" s="135" t="s">
        <v>87</v>
      </c>
      <c r="B27" s="133" t="s">
        <v>351</v>
      </c>
      <c r="C27" s="136">
        <f>SUM('5 DOCHODY'!E154)</f>
        <v>21386</v>
      </c>
      <c r="D27" s="136">
        <f>SUM('5 DOCHODY'!F154)</f>
        <v>21386</v>
      </c>
      <c r="E27" s="137">
        <f t="shared" si="2"/>
        <v>100</v>
      </c>
      <c r="F27" s="136">
        <f>SUM('6 WYDATKI'!D194)</f>
        <v>34771091</v>
      </c>
      <c r="G27" s="136">
        <f>SUM('6 WYDATKI'!E194)</f>
        <v>17154812</v>
      </c>
      <c r="H27" s="351">
        <f t="shared" si="1"/>
        <v>49.33642145424773</v>
      </c>
    </row>
    <row r="28" spans="1:8" ht="15" customHeight="1">
      <c r="A28" s="135" t="s">
        <v>101</v>
      </c>
      <c r="B28" s="133" t="s">
        <v>427</v>
      </c>
      <c r="C28" s="136">
        <f>SUM('5 DOCHODY'!E162)</f>
        <v>545700</v>
      </c>
      <c r="D28" s="136">
        <f>SUM('5 DOCHODY'!F162)</f>
        <v>252748</v>
      </c>
      <c r="E28" s="137">
        <f t="shared" si="2"/>
        <v>46.316291002382265</v>
      </c>
      <c r="F28" s="136">
        <f>SUM('6 WYDATKI'!D268)</f>
        <v>7071700</v>
      </c>
      <c r="G28" s="136">
        <f>SUM('6 WYDATKI'!E268)</f>
        <v>2204477</v>
      </c>
      <c r="H28" s="351">
        <f t="shared" si="1"/>
        <v>31.17322567416604</v>
      </c>
    </row>
    <row r="29" spans="1:8" ht="15" customHeight="1">
      <c r="A29" s="135" t="s">
        <v>312</v>
      </c>
      <c r="B29" s="133" t="s">
        <v>428</v>
      </c>
      <c r="C29" s="136">
        <f>SUM('5 DOCHODY'!E173)</f>
        <v>8237889</v>
      </c>
      <c r="D29" s="136">
        <f>SUM('5 DOCHODY'!F173)</f>
        <v>4304116</v>
      </c>
      <c r="E29" s="137">
        <f t="shared" si="2"/>
        <v>52.24780280482051</v>
      </c>
      <c r="F29" s="136">
        <f>SUM('6 WYDATKI'!D314)</f>
        <v>12587519</v>
      </c>
      <c r="G29" s="136">
        <f>SUM('6 WYDATKI'!E314)</f>
        <v>6387502</v>
      </c>
      <c r="H29" s="351">
        <f t="shared" si="1"/>
        <v>50.74472578750427</v>
      </c>
    </row>
    <row r="30" spans="1:8" ht="30.75" customHeight="1">
      <c r="A30" s="135" t="s">
        <v>107</v>
      </c>
      <c r="B30" s="143" t="s">
        <v>429</v>
      </c>
      <c r="C30" s="136">
        <f>SUM('5 DOCHODY'!E198)</f>
        <v>36300</v>
      </c>
      <c r="D30" s="136">
        <f>SUM('5 DOCHODY'!F198)</f>
        <v>21527</v>
      </c>
      <c r="E30" s="137">
        <f t="shared" si="2"/>
        <v>59.303030303030305</v>
      </c>
      <c r="F30" s="136">
        <f>SUM('6 WYDATKI'!D366)</f>
        <v>1286575</v>
      </c>
      <c r="G30" s="136">
        <f>SUM('6 WYDATKI'!E366)</f>
        <v>604320</v>
      </c>
      <c r="H30" s="351">
        <f t="shared" si="1"/>
        <v>46.9712220430212</v>
      </c>
    </row>
    <row r="31" spans="1:8" ht="15" customHeight="1">
      <c r="A31" s="135" t="s">
        <v>111</v>
      </c>
      <c r="B31" s="133" t="s">
        <v>430</v>
      </c>
      <c r="C31" s="136">
        <f>SUM('5 DOCHODY'!E203)</f>
        <v>132743</v>
      </c>
      <c r="D31" s="136">
        <f>SUM('5 DOCHODY'!F203)</f>
        <v>41559</v>
      </c>
      <c r="E31" s="137">
        <f t="shared" si="2"/>
        <v>31.307865574832572</v>
      </c>
      <c r="F31" s="136">
        <f>SUM('6 WYDATKI'!D391)</f>
        <v>6062113</v>
      </c>
      <c r="G31" s="136">
        <f>SUM('6 WYDATKI'!E391)</f>
        <v>3058871</v>
      </c>
      <c r="H31" s="351">
        <f t="shared" si="1"/>
        <v>50.45882516541675</v>
      </c>
    </row>
    <row r="32" spans="1:8" ht="29.25" customHeight="1">
      <c r="A32" s="135" t="s">
        <v>120</v>
      </c>
      <c r="B32" s="138" t="s">
        <v>431</v>
      </c>
      <c r="C32" s="136">
        <f>SUM('5 DOCHODY'!E216)</f>
        <v>16051051</v>
      </c>
      <c r="D32" s="136">
        <f>SUM('5 DOCHODY'!F216)</f>
        <v>2982982</v>
      </c>
      <c r="E32" s="137">
        <f t="shared" si="2"/>
        <v>18.584340676507725</v>
      </c>
      <c r="F32" s="136">
        <f>SUM('6 WYDATKI'!D440)</f>
        <v>20928884</v>
      </c>
      <c r="G32" s="136">
        <f>SUM('6 WYDATKI'!E440)</f>
        <v>3983788</v>
      </c>
      <c r="H32" s="351">
        <f t="shared" si="1"/>
        <v>19.034880216259978</v>
      </c>
    </row>
    <row r="33" spans="1:8" ht="28.5" customHeight="1">
      <c r="A33" s="135" t="s">
        <v>126</v>
      </c>
      <c r="B33" s="138" t="s">
        <v>432</v>
      </c>
      <c r="C33" s="136"/>
      <c r="D33" s="136"/>
      <c r="E33" s="137"/>
      <c r="F33" s="136">
        <f>SUM('6 WYDATKI'!D477)</f>
        <v>3126165</v>
      </c>
      <c r="G33" s="136">
        <f>SUM('6 WYDATKI'!E477)</f>
        <v>1605937</v>
      </c>
      <c r="H33" s="351">
        <f t="shared" si="1"/>
        <v>51.370832953474945</v>
      </c>
    </row>
    <row r="34" spans="1:8" ht="15" customHeight="1" thickBot="1">
      <c r="A34" s="144" t="s">
        <v>131</v>
      </c>
      <c r="B34" s="145" t="s">
        <v>352</v>
      </c>
      <c r="C34" s="146"/>
      <c r="D34" s="146">
        <f>SUM('5 DOCHODY'!F229)</f>
        <v>71</v>
      </c>
      <c r="E34" s="147"/>
      <c r="F34" s="146">
        <f>SUM('6 WYDATKI'!D508)</f>
        <v>5465000</v>
      </c>
      <c r="G34" s="146">
        <f>SUM('6 WYDATKI'!E508)</f>
        <v>3156185</v>
      </c>
      <c r="H34" s="352">
        <f t="shared" si="1"/>
        <v>57.75269899359561</v>
      </c>
    </row>
    <row r="35" spans="1:8" ht="8.25" customHeight="1">
      <c r="A35" s="357"/>
      <c r="B35" s="161"/>
      <c r="C35" s="136"/>
      <c r="D35" s="136"/>
      <c r="E35" s="137"/>
      <c r="F35" s="136"/>
      <c r="G35" s="136"/>
      <c r="H35" s="351"/>
    </row>
    <row r="36" spans="1:8" s="358" customFormat="1" ht="12.75">
      <c r="A36" s="148"/>
      <c r="B36" s="149" t="s">
        <v>433</v>
      </c>
      <c r="C36" s="150">
        <f>SUM(C11:C34)</f>
        <v>140567136</v>
      </c>
      <c r="D36" s="150">
        <f>SUM(D11:D34)</f>
        <v>60851417</v>
      </c>
      <c r="E36" s="151">
        <f>D36*100/C36</f>
        <v>43.289931581162755</v>
      </c>
      <c r="F36" s="150">
        <f>SUM(F11:F34)</f>
        <v>155152858</v>
      </c>
      <c r="G36" s="150">
        <f>SUM(G11:G34)</f>
        <v>63551103</v>
      </c>
      <c r="H36" s="353">
        <f>G36*100/F36</f>
        <v>40.96031734072214</v>
      </c>
    </row>
    <row r="37" spans="1:8" ht="12.75">
      <c r="A37" s="152"/>
      <c r="B37" s="153" t="s">
        <v>272</v>
      </c>
      <c r="C37" s="136"/>
      <c r="D37" s="136"/>
      <c r="E37" s="137"/>
      <c r="F37" s="136"/>
      <c r="G37" s="136"/>
      <c r="H37" s="351"/>
    </row>
    <row r="38" spans="1:8" ht="12.75">
      <c r="A38" s="160"/>
      <c r="B38" s="161" t="s">
        <v>434</v>
      </c>
      <c r="C38" s="136">
        <f>C36-C41-C42</f>
        <v>128037172</v>
      </c>
      <c r="D38" s="136">
        <f>D36-D41-D42</f>
        <v>53962006</v>
      </c>
      <c r="E38" s="137">
        <f>D38/C38*100</f>
        <v>42.145577848283</v>
      </c>
      <c r="F38" s="136">
        <f>F36-F41-F42</f>
        <v>142622894</v>
      </c>
      <c r="G38" s="136">
        <f>G36-G41-G42</f>
        <v>57380168</v>
      </c>
      <c r="H38" s="351">
        <f>G38/F38*100</f>
        <v>40.2320878441858</v>
      </c>
    </row>
    <row r="39" spans="1:8" ht="12.75">
      <c r="A39" s="160"/>
      <c r="B39" s="161" t="s">
        <v>435</v>
      </c>
      <c r="C39" s="136"/>
      <c r="D39" s="136"/>
      <c r="E39" s="137"/>
      <c r="F39" s="136"/>
      <c r="G39" s="136"/>
      <c r="H39" s="351"/>
    </row>
    <row r="40" spans="1:8" s="359" customFormat="1" ht="12.75">
      <c r="A40" s="154"/>
      <c r="B40" s="155" t="s">
        <v>436</v>
      </c>
      <c r="C40" s="156">
        <f>SUM('5 DOCHODY'!E157,'5 DOCHODY'!E161,'5 DOCHODY'!E186,'5 DOCHODY'!E190,'5 DOCHODY'!E197,'5 DOCHODY'!E205,'5 DOCHODY'!E218)</f>
        <v>1457853</v>
      </c>
      <c r="D40" s="156">
        <f>SUM('5 DOCHODY'!F157,'5 DOCHODY'!F161,'5 DOCHODY'!F186,'5 DOCHODY'!F190,'5 DOCHODY'!F197,'5 DOCHODY'!F205,'5 DOCHODY'!F218)</f>
        <v>507772</v>
      </c>
      <c r="E40" s="157">
        <f>D40/C40*100</f>
        <v>34.830123476098066</v>
      </c>
      <c r="F40" s="156">
        <f>C40</f>
        <v>1457853</v>
      </c>
      <c r="G40" s="156">
        <v>404876</v>
      </c>
      <c r="H40" s="355">
        <f>G40/F40*100</f>
        <v>27.772073041657837</v>
      </c>
    </row>
    <row r="41" spans="1:8" ht="28.5" customHeight="1">
      <c r="A41" s="158"/>
      <c r="B41" s="159" t="s">
        <v>437</v>
      </c>
      <c r="C41" s="136">
        <f>SUM('5 DOCHODY'!E10,'5 DOCHODY'!E43,'5 DOCHODY'!E48,'5 DOCHODY'!E53,'5 DOCHODY'!E55,'5 DOCHODY'!E60,'5 DOCHODY'!E61,'5 DOCHODY'!E77,'5 DOCHODY'!E84,'5 DOCHODY'!E87,'5 DOCHODY'!E92,'5 DOCHODY'!E96,'5 DOCHODY'!E156,'5 DOCHODY'!E159,'5 DOCHODY'!E168,'5 DOCHODY'!E170,'5 DOCHODY'!E175,'5 DOCHODY'!E179,'5 DOCHODY'!E180,'5 DOCHODY'!E182,'5 DOCHODY'!E185,'5 DOCHODY'!E195,'5 DOCHODY'!E200,'5 DOCHODY'!E202)</f>
        <v>12489133</v>
      </c>
      <c r="D41" s="136">
        <f>SUM('5 DOCHODY'!F10,'5 DOCHODY'!F43,'5 DOCHODY'!F48,'5 DOCHODY'!F53,'5 DOCHODY'!F55,'5 DOCHODY'!F60,'5 DOCHODY'!F61,'5 DOCHODY'!F77,'5 DOCHODY'!F84,'5 DOCHODY'!F87,'5 DOCHODY'!F92,'5 DOCHODY'!F96,'5 DOCHODY'!F156,'5 DOCHODY'!F159,'5 DOCHODY'!F168,'5 DOCHODY'!F170,'5 DOCHODY'!F175,'5 DOCHODY'!F179,'5 DOCHODY'!F180,'5 DOCHODY'!F182,'5 DOCHODY'!F185,'5 DOCHODY'!F195,'5 DOCHODY'!F200,'5 DOCHODY'!F202)</f>
        <v>6858969</v>
      </c>
      <c r="E41" s="137">
        <f>D41/C41*100</f>
        <v>54.91949681375</v>
      </c>
      <c r="F41" s="136">
        <v>12489133</v>
      </c>
      <c r="G41" s="136">
        <v>6155313</v>
      </c>
      <c r="H41" s="351">
        <f>G41/F41*100</f>
        <v>49.285350712495415</v>
      </c>
    </row>
    <row r="42" spans="1:8" ht="40.5" customHeight="1">
      <c r="A42" s="158"/>
      <c r="B42" s="159" t="s">
        <v>438</v>
      </c>
      <c r="C42" s="136">
        <f>SUM('5 DOCHODY'!E62,'5 DOCHODY'!E74,'5 DOCHODY'!E78,'5 DOCHODY'!E160)</f>
        <v>40831</v>
      </c>
      <c r="D42" s="136">
        <f>SUM('5 DOCHODY'!F62,'5 DOCHODY'!F74,'5 DOCHODY'!F78,'5 DOCHODY'!F160)</f>
        <v>30442</v>
      </c>
      <c r="E42" s="137">
        <f>D42/C42*100</f>
        <v>74.55609708309862</v>
      </c>
      <c r="F42" s="136">
        <v>40831</v>
      </c>
      <c r="G42" s="136">
        <v>15622</v>
      </c>
      <c r="H42" s="351">
        <f>G42/F42*100</f>
        <v>38.26014547770077</v>
      </c>
    </row>
    <row r="43" spans="1:8" ht="6.75" customHeight="1" thickBot="1">
      <c r="A43" s="360"/>
      <c r="B43" s="361"/>
      <c r="C43" s="146"/>
      <c r="D43" s="146"/>
      <c r="E43" s="147"/>
      <c r="F43" s="146"/>
      <c r="G43" s="146"/>
      <c r="H43" s="352"/>
    </row>
    <row r="44" spans="1:8" ht="12.75">
      <c r="A44" s="362"/>
      <c r="B44" s="162" t="s">
        <v>624</v>
      </c>
      <c r="C44" s="363">
        <f>SUM('5 DOCHODY'!E233)</f>
        <v>140567136</v>
      </c>
      <c r="D44" s="363">
        <f>SUM('5 DOCHODY'!F233)</f>
        <v>60851417</v>
      </c>
      <c r="E44" s="364"/>
      <c r="F44" s="363">
        <f>SUM('6 WYDATKI'!D532)</f>
        <v>155152858</v>
      </c>
      <c r="G44" s="363">
        <f>SUM('6 WYDATKI'!E532)</f>
        <v>63551103</v>
      </c>
      <c r="H44" s="364"/>
    </row>
    <row r="45" spans="1:8" ht="12.75">
      <c r="A45" s="362"/>
      <c r="B45" s="162"/>
      <c r="C45" s="363">
        <f>C38+C41+C42</f>
        <v>140567136</v>
      </c>
      <c r="D45" s="363">
        <f>D38+D41+D42</f>
        <v>60851417</v>
      </c>
      <c r="E45" s="364"/>
      <c r="F45" s="363">
        <f>F38+F41+F42</f>
        <v>155152858</v>
      </c>
      <c r="G45" s="363">
        <f>G38+G41+G42</f>
        <v>63551103</v>
      </c>
      <c r="H45" s="364"/>
    </row>
    <row r="46" spans="1:8" ht="12.75">
      <c r="A46" s="362"/>
      <c r="B46" s="162"/>
      <c r="C46" s="365"/>
      <c r="D46" s="365"/>
      <c r="E46" s="364"/>
      <c r="F46" s="365"/>
      <c r="G46" s="365"/>
      <c r="H46" s="364"/>
    </row>
    <row r="47" spans="1:8" ht="12.75">
      <c r="A47" s="362"/>
      <c r="B47" s="162"/>
      <c r="C47" s="365"/>
      <c r="D47" s="365"/>
      <c r="E47" s="364"/>
      <c r="F47" s="365"/>
      <c r="G47" s="365"/>
      <c r="H47" s="364"/>
    </row>
    <row r="48" spans="1:8" ht="12.75">
      <c r="A48" s="362"/>
      <c r="B48" s="162"/>
      <c r="C48" s="365"/>
      <c r="D48" s="365"/>
      <c r="E48" s="364"/>
      <c r="F48" s="365"/>
      <c r="G48" s="365"/>
      <c r="H48" s="364"/>
    </row>
    <row r="49" spans="1:8" ht="12.75">
      <c r="A49" s="362"/>
      <c r="B49" s="162"/>
      <c r="C49" s="365"/>
      <c r="D49" s="365"/>
      <c r="E49" s="364"/>
      <c r="F49" s="365"/>
      <c r="G49" s="365"/>
      <c r="H49" s="364"/>
    </row>
    <row r="50" spans="1:8" ht="12.75">
      <c r="A50" s="362"/>
      <c r="B50" s="162"/>
      <c r="C50" s="365"/>
      <c r="D50" s="365"/>
      <c r="E50" s="364"/>
      <c r="F50" s="365"/>
      <c r="G50" s="365"/>
      <c r="H50" s="364"/>
    </row>
    <row r="51" spans="1:8" ht="12.75">
      <c r="A51" s="362"/>
      <c r="B51" s="162"/>
      <c r="C51" s="365"/>
      <c r="D51" s="365"/>
      <c r="E51" s="364"/>
      <c r="F51" s="365"/>
      <c r="G51" s="365"/>
      <c r="H51" s="364"/>
    </row>
    <row r="52" spans="1:8" ht="12.75">
      <c r="A52" s="362"/>
      <c r="B52" s="162"/>
      <c r="C52" s="365"/>
      <c r="D52" s="365"/>
      <c r="E52" s="364"/>
      <c r="F52" s="365"/>
      <c r="G52" s="365"/>
      <c r="H52" s="364"/>
    </row>
    <row r="53" spans="1:8" ht="12.75">
      <c r="A53" s="362"/>
      <c r="B53" s="162"/>
      <c r="C53" s="365"/>
      <c r="D53" s="365"/>
      <c r="E53" s="364"/>
      <c r="F53" s="365"/>
      <c r="G53" s="365"/>
      <c r="H53" s="364"/>
    </row>
    <row r="54" spans="1:8" ht="12.75">
      <c r="A54" s="362"/>
      <c r="B54" s="162"/>
      <c r="C54" s="365"/>
      <c r="D54" s="365"/>
      <c r="E54" s="364"/>
      <c r="F54" s="365"/>
      <c r="G54" s="365"/>
      <c r="H54" s="364"/>
    </row>
    <row r="55" spans="1:8" ht="12.75">
      <c r="A55" s="362"/>
      <c r="C55" s="365"/>
      <c r="D55" s="365"/>
      <c r="E55" s="364"/>
      <c r="F55" s="365"/>
      <c r="G55" s="365"/>
      <c r="H55" s="364"/>
    </row>
    <row r="56" spans="1:8" ht="12.75">
      <c r="A56" s="362"/>
      <c r="C56" s="365"/>
      <c r="D56" s="365"/>
      <c r="E56" s="364"/>
      <c r="F56" s="365"/>
      <c r="G56" s="365"/>
      <c r="H56" s="364"/>
    </row>
    <row r="57" spans="1:8" ht="12.75">
      <c r="A57" s="362"/>
      <c r="E57" s="364"/>
      <c r="F57" s="365"/>
      <c r="G57" s="365"/>
      <c r="H57" s="364"/>
    </row>
    <row r="58" spans="1:8" ht="12.75">
      <c r="A58" s="362"/>
      <c r="E58" s="364"/>
      <c r="F58" s="365"/>
      <c r="G58" s="365"/>
      <c r="H58" s="364"/>
    </row>
    <row r="59" spans="1:8" ht="12.75">
      <c r="A59" s="362"/>
      <c r="E59" s="364"/>
      <c r="F59" s="365"/>
      <c r="G59" s="365"/>
      <c r="H59" s="364"/>
    </row>
    <row r="60" spans="1:8" ht="12.75">
      <c r="A60" s="362"/>
      <c r="E60" s="364"/>
      <c r="F60" s="365"/>
      <c r="G60" s="365"/>
      <c r="H60" s="364"/>
    </row>
    <row r="61" spans="1:8" ht="12.75">
      <c r="A61" s="362"/>
      <c r="E61" s="364"/>
      <c r="F61" s="365"/>
      <c r="G61" s="365"/>
      <c r="H61" s="364"/>
    </row>
    <row r="62" spans="1:8" ht="12.75">
      <c r="A62" s="362"/>
      <c r="E62" s="364"/>
      <c r="F62" s="365"/>
      <c r="G62" s="365"/>
      <c r="H62" s="364"/>
    </row>
    <row r="63" spans="1:8" ht="12.75">
      <c r="A63" s="362"/>
      <c r="E63" s="364"/>
      <c r="F63" s="365"/>
      <c r="G63" s="365"/>
      <c r="H63" s="364"/>
    </row>
    <row r="64" spans="1:8" ht="12.75">
      <c r="A64" s="362"/>
      <c r="E64" s="364"/>
      <c r="F64" s="365"/>
      <c r="G64" s="365"/>
      <c r="H64" s="364"/>
    </row>
    <row r="65" spans="1:8" ht="12.75">
      <c r="A65" s="362"/>
      <c r="E65" s="364"/>
      <c r="F65" s="365"/>
      <c r="G65" s="365"/>
      <c r="H65" s="364"/>
    </row>
    <row r="66" spans="1:8" ht="12.75">
      <c r="A66" s="362"/>
      <c r="E66" s="364"/>
      <c r="F66" s="365"/>
      <c r="G66" s="365"/>
      <c r="H66" s="364"/>
    </row>
    <row r="67" spans="1:8" ht="12.75">
      <c r="A67" s="362"/>
      <c r="E67" s="364"/>
      <c r="F67" s="365"/>
      <c r="G67" s="365"/>
      <c r="H67" s="364"/>
    </row>
    <row r="68" spans="1:8" ht="12.75">
      <c r="A68" s="362"/>
      <c r="E68" s="364"/>
      <c r="F68" s="365"/>
      <c r="G68" s="365"/>
      <c r="H68" s="364"/>
    </row>
    <row r="69" spans="1:8" ht="12.75">
      <c r="A69" s="362"/>
      <c r="E69" s="364"/>
      <c r="F69" s="365"/>
      <c r="G69" s="365"/>
      <c r="H69" s="364"/>
    </row>
    <row r="70" spans="1:8" ht="12.75">
      <c r="A70" s="362"/>
      <c r="E70" s="364"/>
      <c r="F70" s="365"/>
      <c r="G70" s="365"/>
      <c r="H70" s="364"/>
    </row>
    <row r="71" spans="1:8" ht="12.75">
      <c r="A71" s="362"/>
      <c r="E71" s="364"/>
      <c r="F71" s="365"/>
      <c r="G71" s="365"/>
      <c r="H71" s="364"/>
    </row>
    <row r="72" spans="1:8" ht="12.75">
      <c r="A72" s="362"/>
      <c r="E72" s="364"/>
      <c r="F72" s="365"/>
      <c r="G72" s="365"/>
      <c r="H72" s="364"/>
    </row>
    <row r="73" spans="1:8" ht="12.75">
      <c r="A73" s="362"/>
      <c r="E73" s="364"/>
      <c r="F73" s="365"/>
      <c r="G73" s="365"/>
      <c r="H73" s="364"/>
    </row>
    <row r="74" spans="1:8" ht="12.75">
      <c r="A74" s="362"/>
      <c r="E74" s="364"/>
      <c r="F74" s="365"/>
      <c r="G74" s="365"/>
      <c r="H74" s="364"/>
    </row>
    <row r="75" spans="1:8" ht="12.75">
      <c r="A75" s="362"/>
      <c r="E75" s="364"/>
      <c r="F75" s="365"/>
      <c r="G75" s="365"/>
      <c r="H75" s="364"/>
    </row>
    <row r="76" spans="1:8" ht="12.75">
      <c r="A76" s="362"/>
      <c r="E76" s="364"/>
      <c r="F76" s="365"/>
      <c r="G76" s="365"/>
      <c r="H76" s="364"/>
    </row>
    <row r="77" spans="1:8" ht="12.75">
      <c r="A77" s="362"/>
      <c r="E77" s="364"/>
      <c r="F77" s="365"/>
      <c r="G77" s="365"/>
      <c r="H77" s="364"/>
    </row>
    <row r="78" spans="1:8" ht="12.75">
      <c r="A78" s="362"/>
      <c r="E78" s="364"/>
      <c r="F78" s="365"/>
      <c r="G78" s="365"/>
      <c r="H78" s="364"/>
    </row>
    <row r="79" spans="1:8" ht="12.75">
      <c r="A79" s="362"/>
      <c r="E79" s="364"/>
      <c r="F79" s="365"/>
      <c r="G79" s="365"/>
      <c r="H79" s="364"/>
    </row>
    <row r="80" spans="1:8" ht="12.75">
      <c r="A80" s="362"/>
      <c r="E80" s="364"/>
      <c r="F80" s="365"/>
      <c r="G80" s="365"/>
      <c r="H80" s="364"/>
    </row>
    <row r="81" spans="1:8" ht="12.75">
      <c r="A81" s="362"/>
      <c r="E81" s="364"/>
      <c r="F81" s="365"/>
      <c r="G81" s="365"/>
      <c r="H81" s="364"/>
    </row>
    <row r="82" spans="1:8" ht="12.75">
      <c r="A82" s="362"/>
      <c r="E82" s="364"/>
      <c r="F82" s="365"/>
      <c r="G82" s="365"/>
      <c r="H82" s="364"/>
    </row>
    <row r="83" spans="1:8" ht="12.75">
      <c r="A83" s="362"/>
      <c r="E83" s="364"/>
      <c r="F83" s="365"/>
      <c r="G83" s="365"/>
      <c r="H83" s="364"/>
    </row>
    <row r="84" spans="1:8" ht="12.75">
      <c r="A84" s="362"/>
      <c r="E84" s="364"/>
      <c r="F84" s="365"/>
      <c r="G84" s="365"/>
      <c r="H84" s="364"/>
    </row>
    <row r="85" spans="1:8" ht="12.75">
      <c r="A85" s="362"/>
      <c r="E85" s="364"/>
      <c r="F85" s="365"/>
      <c r="G85" s="365"/>
      <c r="H85" s="364"/>
    </row>
    <row r="86" spans="1:8" ht="12.75">
      <c r="A86" s="362"/>
      <c r="E86" s="364"/>
      <c r="F86" s="365"/>
      <c r="G86" s="365"/>
      <c r="H86" s="364"/>
    </row>
    <row r="87" spans="1:8" ht="12.75">
      <c r="A87" s="362"/>
      <c r="E87" s="364"/>
      <c r="F87" s="365"/>
      <c r="G87" s="365"/>
      <c r="H87" s="364"/>
    </row>
    <row r="88" spans="1:8" ht="12.75">
      <c r="A88" s="362"/>
      <c r="E88" s="364"/>
      <c r="F88" s="365"/>
      <c r="G88" s="365"/>
      <c r="H88" s="364"/>
    </row>
    <row r="89" spans="1:8" ht="12.75">
      <c r="A89" s="362"/>
      <c r="E89" s="364"/>
      <c r="F89" s="365"/>
      <c r="G89" s="365"/>
      <c r="H89" s="364"/>
    </row>
    <row r="90" spans="1:8" ht="12.75">
      <c r="A90" s="362"/>
      <c r="E90" s="364"/>
      <c r="F90" s="365"/>
      <c r="G90" s="365"/>
      <c r="H90" s="364"/>
    </row>
    <row r="91" spans="1:8" ht="12.75">
      <c r="A91" s="362"/>
      <c r="E91" s="364"/>
      <c r="F91" s="365"/>
      <c r="G91" s="365"/>
      <c r="H91" s="364"/>
    </row>
    <row r="92" spans="1:8" ht="12.75">
      <c r="A92" s="362"/>
      <c r="E92" s="364"/>
      <c r="H92" s="364"/>
    </row>
    <row r="93" spans="1:8" ht="12.75">
      <c r="A93" s="362"/>
      <c r="E93" s="364"/>
      <c r="H93" s="364"/>
    </row>
    <row r="94" spans="1:8" ht="12.75">
      <c r="A94" s="362"/>
      <c r="E94" s="364"/>
      <c r="H94" s="364"/>
    </row>
    <row r="95" spans="1:8" ht="12.75">
      <c r="A95" s="362"/>
      <c r="E95" s="364"/>
      <c r="H95" s="364"/>
    </row>
    <row r="96" spans="1:8" ht="12.75">
      <c r="A96" s="362"/>
      <c r="E96" s="364"/>
      <c r="H96" s="364"/>
    </row>
    <row r="97" spans="1:8" ht="12.75">
      <c r="A97" s="362"/>
      <c r="E97" s="364"/>
      <c r="H97" s="364"/>
    </row>
    <row r="98" spans="1:8" ht="12.75">
      <c r="A98" s="362"/>
      <c r="E98" s="364"/>
      <c r="H98" s="364"/>
    </row>
    <row r="99" spans="1:8" ht="12.75">
      <c r="A99" s="362"/>
      <c r="E99" s="364"/>
      <c r="H99" s="364"/>
    </row>
    <row r="100" spans="5:8" ht="12.75">
      <c r="E100" s="364"/>
      <c r="H100" s="364"/>
    </row>
    <row r="101" spans="5:8" ht="12.75">
      <c r="E101" s="364"/>
      <c r="H101" s="364"/>
    </row>
    <row r="102" spans="5:8" ht="12.75">
      <c r="E102" s="364"/>
      <c r="H102" s="364"/>
    </row>
    <row r="103" spans="5:8" ht="12.75">
      <c r="E103" s="364"/>
      <c r="H103" s="364"/>
    </row>
    <row r="104" spans="5:8" ht="12.75">
      <c r="E104" s="364"/>
      <c r="H104" s="364"/>
    </row>
    <row r="105" spans="5:8" ht="12.75">
      <c r="E105" s="364"/>
      <c r="H105" s="364"/>
    </row>
    <row r="106" spans="5:8" ht="12.75">
      <c r="E106" s="364"/>
      <c r="H106" s="364"/>
    </row>
    <row r="107" spans="5:8" ht="12.75">
      <c r="E107" s="364"/>
      <c r="H107" s="364"/>
    </row>
    <row r="108" spans="5:8" ht="12.75">
      <c r="E108" s="364"/>
      <c r="H108" s="364"/>
    </row>
    <row r="109" spans="5:8" ht="12.75">
      <c r="E109" s="364"/>
      <c r="H109" s="364"/>
    </row>
    <row r="110" spans="5:8" ht="12.75">
      <c r="E110" s="364"/>
      <c r="H110" s="364"/>
    </row>
    <row r="111" spans="5:8" ht="12.75">
      <c r="E111" s="364"/>
      <c r="H111" s="364"/>
    </row>
    <row r="112" spans="5:8" ht="12.75">
      <c r="E112" s="364"/>
      <c r="H112" s="364"/>
    </row>
    <row r="113" spans="5:8" ht="12.75">
      <c r="E113" s="364"/>
      <c r="H113" s="364"/>
    </row>
    <row r="114" spans="5:8" ht="12.75">
      <c r="E114" s="364"/>
      <c r="H114" s="364"/>
    </row>
    <row r="115" spans="5:8" ht="12.75">
      <c r="E115" s="364"/>
      <c r="H115" s="364"/>
    </row>
    <row r="116" spans="5:8" ht="12.75">
      <c r="E116" s="364"/>
      <c r="H116" s="364"/>
    </row>
    <row r="117" spans="5:8" ht="12.75">
      <c r="E117" s="364"/>
      <c r="H117" s="364"/>
    </row>
    <row r="118" spans="5:8" ht="12.75">
      <c r="E118" s="364"/>
      <c r="H118" s="364"/>
    </row>
    <row r="119" spans="5:8" ht="12.75">
      <c r="E119" s="364"/>
      <c r="H119" s="364"/>
    </row>
    <row r="120" spans="5:8" ht="12.75">
      <c r="E120" s="364"/>
      <c r="H120" s="364"/>
    </row>
    <row r="121" spans="5:8" ht="12.75">
      <c r="E121" s="364"/>
      <c r="H121" s="364"/>
    </row>
    <row r="122" spans="5:8" ht="12.75">
      <c r="E122" s="364"/>
      <c r="H122" s="364"/>
    </row>
    <row r="123" spans="5:8" ht="12.75">
      <c r="E123" s="364"/>
      <c r="H123" s="364"/>
    </row>
    <row r="124" spans="5:8" ht="12.75">
      <c r="E124" s="364"/>
      <c r="H124" s="364"/>
    </row>
    <row r="125" spans="5:8" ht="12.75">
      <c r="E125" s="364"/>
      <c r="H125" s="364"/>
    </row>
    <row r="126" spans="5:8" ht="12.75">
      <c r="E126" s="364"/>
      <c r="H126" s="364"/>
    </row>
    <row r="127" spans="5:8" ht="12.75">
      <c r="E127" s="364"/>
      <c r="H127" s="364"/>
    </row>
    <row r="128" spans="5:8" ht="12.75">
      <c r="E128" s="364"/>
      <c r="H128" s="364"/>
    </row>
    <row r="129" spans="5:8" ht="12.75">
      <c r="E129" s="364"/>
      <c r="H129" s="364"/>
    </row>
    <row r="130" spans="5:8" ht="12.75">
      <c r="E130" s="364"/>
      <c r="H130" s="364"/>
    </row>
    <row r="131" spans="5:8" ht="12.75">
      <c r="E131" s="364"/>
      <c r="H131" s="364"/>
    </row>
    <row r="132" spans="5:8" ht="12.75">
      <c r="E132" s="364"/>
      <c r="H132" s="364"/>
    </row>
    <row r="133" spans="5:8" ht="12.75">
      <c r="E133" s="364"/>
      <c r="H133" s="364"/>
    </row>
    <row r="134" spans="5:8" ht="12.75">
      <c r="E134" s="364"/>
      <c r="H134" s="364"/>
    </row>
    <row r="135" spans="5:8" ht="12.75">
      <c r="E135" s="364"/>
      <c r="H135" s="364"/>
    </row>
    <row r="136" spans="5:8" ht="12.75">
      <c r="E136" s="364"/>
      <c r="H136" s="364"/>
    </row>
    <row r="137" spans="5:8" ht="12.75">
      <c r="E137" s="364"/>
      <c r="H137" s="364"/>
    </row>
    <row r="138" spans="5:8" ht="12.75">
      <c r="E138" s="364"/>
      <c r="H138" s="364"/>
    </row>
    <row r="139" spans="5:8" ht="12.75">
      <c r="E139" s="364"/>
      <c r="H139" s="364"/>
    </row>
    <row r="140" spans="5:8" ht="12.75">
      <c r="E140" s="364"/>
      <c r="H140" s="364"/>
    </row>
    <row r="141" spans="5:8" ht="12.75">
      <c r="E141" s="364"/>
      <c r="H141" s="364"/>
    </row>
    <row r="142" spans="5:8" ht="12.75">
      <c r="E142" s="364"/>
      <c r="H142" s="364"/>
    </row>
    <row r="143" spans="5:8" ht="12.75">
      <c r="E143" s="364"/>
      <c r="H143" s="364"/>
    </row>
    <row r="144" spans="5:8" ht="12.75">
      <c r="E144" s="364"/>
      <c r="H144" s="364"/>
    </row>
    <row r="145" spans="5:8" ht="12.75">
      <c r="E145" s="364"/>
      <c r="H145" s="364"/>
    </row>
    <row r="146" spans="5:8" ht="12.75">
      <c r="E146" s="364"/>
      <c r="H146" s="364"/>
    </row>
    <row r="147" spans="5:8" ht="12.75">
      <c r="E147" s="364"/>
      <c r="H147" s="364"/>
    </row>
    <row r="148" spans="5:8" ht="12.75">
      <c r="E148" s="364"/>
      <c r="H148" s="364"/>
    </row>
    <row r="149" spans="5:8" ht="12.75">
      <c r="E149" s="364"/>
      <c r="H149" s="364"/>
    </row>
    <row r="150" spans="5:8" ht="12.75">
      <c r="E150" s="364"/>
      <c r="H150" s="364"/>
    </row>
    <row r="151" spans="5:8" ht="12.75">
      <c r="E151" s="364"/>
      <c r="H151" s="364"/>
    </row>
    <row r="152" spans="5:8" ht="12.75">
      <c r="E152" s="364"/>
      <c r="H152" s="364"/>
    </row>
    <row r="153" spans="5:8" ht="12.75">
      <c r="E153" s="364"/>
      <c r="H153" s="364"/>
    </row>
    <row r="154" spans="5:8" ht="12.75">
      <c r="E154" s="364"/>
      <c r="H154" s="364"/>
    </row>
    <row r="155" spans="5:8" ht="12.75">
      <c r="E155" s="364"/>
      <c r="H155" s="364"/>
    </row>
    <row r="156" spans="5:8" ht="12.75">
      <c r="E156" s="364"/>
      <c r="H156" s="364"/>
    </row>
    <row r="157" spans="5:8" ht="12.75">
      <c r="E157" s="364"/>
      <c r="H157" s="364"/>
    </row>
    <row r="158" spans="5:8" ht="12.75">
      <c r="E158" s="364"/>
      <c r="H158" s="364"/>
    </row>
    <row r="159" spans="5:8" ht="12.75">
      <c r="E159" s="364"/>
      <c r="H159" s="364"/>
    </row>
    <row r="160" spans="5:8" ht="12.75">
      <c r="E160" s="364"/>
      <c r="H160" s="364"/>
    </row>
    <row r="161" spans="5:8" ht="12.75">
      <c r="E161" s="364"/>
      <c r="H161" s="364"/>
    </row>
    <row r="162" spans="5:8" ht="12.75">
      <c r="E162" s="364"/>
      <c r="H162" s="364"/>
    </row>
    <row r="163" spans="5:8" ht="12.75">
      <c r="E163" s="364"/>
      <c r="H163" s="364"/>
    </row>
    <row r="164" spans="5:8" ht="12.75">
      <c r="E164" s="364"/>
      <c r="H164" s="364"/>
    </row>
    <row r="165" spans="5:8" ht="12.75">
      <c r="E165" s="364"/>
      <c r="H165" s="364"/>
    </row>
    <row r="166" spans="5:8" ht="12.75">
      <c r="E166" s="364"/>
      <c r="H166" s="364"/>
    </row>
    <row r="167" spans="5:8" ht="12.75">
      <c r="E167" s="364"/>
      <c r="H167" s="364"/>
    </row>
    <row r="168" spans="5:8" ht="12.75">
      <c r="E168" s="364"/>
      <c r="H168" s="364"/>
    </row>
    <row r="169" spans="5:8" ht="12.75">
      <c r="E169" s="364"/>
      <c r="H169" s="364"/>
    </row>
    <row r="170" spans="5:8" ht="12.75">
      <c r="E170" s="364"/>
      <c r="H170" s="364"/>
    </row>
    <row r="171" spans="5:8" ht="12.75">
      <c r="E171" s="364"/>
      <c r="H171" s="364"/>
    </row>
    <row r="172" spans="5:8" ht="12.75">
      <c r="E172" s="364"/>
      <c r="H172" s="364"/>
    </row>
    <row r="173" spans="5:8" ht="12.75">
      <c r="E173" s="364"/>
      <c r="H173" s="364"/>
    </row>
    <row r="174" spans="5:8" ht="12.75">
      <c r="E174" s="364"/>
      <c r="H174" s="364"/>
    </row>
    <row r="175" spans="5:8" ht="12.75">
      <c r="E175" s="364"/>
      <c r="H175" s="364"/>
    </row>
    <row r="176" spans="5:8" ht="12.75">
      <c r="E176" s="364"/>
      <c r="H176" s="364"/>
    </row>
    <row r="177" spans="5:8" ht="12.75">
      <c r="E177" s="364"/>
      <c r="H177" s="364"/>
    </row>
    <row r="178" spans="5:8" ht="12.75">
      <c r="E178" s="364"/>
      <c r="H178" s="364"/>
    </row>
    <row r="179" spans="5:8" ht="12.75">
      <c r="E179" s="364"/>
      <c r="H179" s="364"/>
    </row>
    <row r="180" spans="5:8" ht="12.75">
      <c r="E180" s="364"/>
      <c r="H180" s="364"/>
    </row>
    <row r="181" spans="5:8" ht="12.75">
      <c r="E181" s="364"/>
      <c r="H181" s="364"/>
    </row>
    <row r="182" spans="5:8" ht="12.75">
      <c r="E182" s="364"/>
      <c r="H182" s="364"/>
    </row>
    <row r="183" spans="5:8" ht="12.75">
      <c r="E183" s="364"/>
      <c r="H183" s="364"/>
    </row>
    <row r="184" spans="5:8" ht="12.75">
      <c r="E184" s="364"/>
      <c r="H184" s="364"/>
    </row>
    <row r="185" spans="5:8" ht="12.75">
      <c r="E185" s="364"/>
      <c r="H185" s="364"/>
    </row>
    <row r="186" spans="5:8" ht="12.75">
      <c r="E186" s="364"/>
      <c r="H186" s="364"/>
    </row>
    <row r="187" spans="5:8" ht="12.75">
      <c r="E187" s="364"/>
      <c r="H187" s="364"/>
    </row>
    <row r="188" spans="5:8" ht="12.75">
      <c r="E188" s="364"/>
      <c r="H188" s="364"/>
    </row>
    <row r="189" spans="5:8" ht="12.75">
      <c r="E189" s="364"/>
      <c r="H189" s="364"/>
    </row>
    <row r="190" spans="5:8" ht="12.75">
      <c r="E190" s="364"/>
      <c r="H190" s="364"/>
    </row>
    <row r="191" spans="5:8" ht="12.75">
      <c r="E191" s="364"/>
      <c r="H191" s="364"/>
    </row>
    <row r="192" spans="5:8" ht="12.75">
      <c r="E192" s="364"/>
      <c r="H192" s="364"/>
    </row>
    <row r="193" spans="5:8" ht="12.75">
      <c r="E193" s="364"/>
      <c r="H193" s="364"/>
    </row>
    <row r="194" spans="5:8" ht="12.75">
      <c r="E194" s="364"/>
      <c r="H194" s="364"/>
    </row>
    <row r="195" spans="5:8" ht="12.75">
      <c r="E195" s="364"/>
      <c r="H195" s="364"/>
    </row>
    <row r="196" spans="5:8" ht="12.75">
      <c r="E196" s="364"/>
      <c r="H196" s="364"/>
    </row>
    <row r="197" spans="5:8" ht="12.75">
      <c r="E197" s="364"/>
      <c r="H197" s="364"/>
    </row>
    <row r="198" spans="5:8" ht="12.75">
      <c r="E198" s="364"/>
      <c r="H198" s="364"/>
    </row>
    <row r="199" spans="5:8" ht="12.75">
      <c r="E199" s="364"/>
      <c r="H199" s="364"/>
    </row>
    <row r="200" spans="5:8" ht="12.75">
      <c r="E200" s="364"/>
      <c r="H200" s="364"/>
    </row>
    <row r="201" spans="5:8" ht="12.75">
      <c r="E201" s="364"/>
      <c r="H201" s="364"/>
    </row>
    <row r="202" spans="5:8" ht="12.75">
      <c r="E202" s="364"/>
      <c r="H202" s="364"/>
    </row>
    <row r="203" spans="5:8" ht="12.75">
      <c r="E203" s="364"/>
      <c r="H203" s="364"/>
    </row>
    <row r="204" spans="5:8" ht="12.75">
      <c r="E204" s="364"/>
      <c r="H204" s="364"/>
    </row>
    <row r="205" spans="5:8" ht="12.75">
      <c r="E205" s="364"/>
      <c r="H205" s="364"/>
    </row>
    <row r="206" spans="5:8" ht="12.75">
      <c r="E206" s="364"/>
      <c r="H206" s="364"/>
    </row>
    <row r="207" spans="5:8" ht="12.75">
      <c r="E207" s="364"/>
      <c r="H207" s="364"/>
    </row>
    <row r="208" spans="5:8" ht="12.75">
      <c r="E208" s="364"/>
      <c r="H208" s="364"/>
    </row>
    <row r="209" spans="5:8" ht="12.75">
      <c r="E209" s="364"/>
      <c r="H209" s="364"/>
    </row>
    <row r="210" ht="12.75">
      <c r="H210" s="364"/>
    </row>
  </sheetData>
  <mergeCells count="7">
    <mergeCell ref="G1:H1"/>
    <mergeCell ref="A7:A8"/>
    <mergeCell ref="B7:B8"/>
    <mergeCell ref="C7:E7"/>
    <mergeCell ref="F7:H7"/>
    <mergeCell ref="A4:H4"/>
    <mergeCell ref="A3:H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0"/>
  <sheetViews>
    <sheetView view="pageBreakPreview" zoomScaleSheetLayoutView="100" workbookViewId="0" topLeftCell="A37">
      <selection activeCell="E41" sqref="E41"/>
    </sheetView>
  </sheetViews>
  <sheetFormatPr defaultColWidth="9.00390625" defaultRowHeight="12.75"/>
  <cols>
    <col min="1" max="1" width="4.625" style="662" customWidth="1"/>
    <col min="2" max="2" width="41.375" style="663" customWidth="1"/>
    <col min="3" max="3" width="7.625" style="662" customWidth="1"/>
    <col min="4" max="4" width="12.25390625" style="664" customWidth="1"/>
    <col min="5" max="5" width="10.25390625" style="663" customWidth="1"/>
    <col min="6" max="6" width="10.625" style="663" customWidth="1"/>
    <col min="7" max="16384" width="9.125" style="663" customWidth="1"/>
  </cols>
  <sheetData>
    <row r="1" spans="5:6" ht="12.75">
      <c r="E1" s="877" t="s">
        <v>723</v>
      </c>
      <c r="F1" s="877"/>
    </row>
    <row r="2" ht="48.75" customHeight="1">
      <c r="E2" s="665"/>
    </row>
    <row r="3" spans="1:6" ht="22.5" customHeight="1">
      <c r="A3" s="876" t="s">
        <v>708</v>
      </c>
      <c r="B3" s="876"/>
      <c r="C3" s="876"/>
      <c r="D3" s="876"/>
      <c r="E3" s="876"/>
      <c r="F3" s="876"/>
    </row>
    <row r="4" spans="4:6" ht="13.5" thickBot="1">
      <c r="D4" s="666"/>
      <c r="E4" s="666"/>
      <c r="F4" s="666" t="s">
        <v>194</v>
      </c>
    </row>
    <row r="5" spans="1:6" s="695" customFormat="1" ht="54.75" customHeight="1">
      <c r="A5" s="624" t="s">
        <v>242</v>
      </c>
      <c r="B5" s="623" t="s">
        <v>43</v>
      </c>
      <c r="C5" s="625" t="s">
        <v>42</v>
      </c>
      <c r="D5" s="667" t="s">
        <v>408</v>
      </c>
      <c r="E5" s="668" t="s">
        <v>409</v>
      </c>
      <c r="F5" s="669" t="s">
        <v>632</v>
      </c>
    </row>
    <row r="6" spans="1:6" s="695" customFormat="1" ht="11.25" customHeight="1" thickBot="1">
      <c r="A6" s="708" t="s">
        <v>633</v>
      </c>
      <c r="B6" s="709">
        <v>2</v>
      </c>
      <c r="C6" s="710" t="s">
        <v>634</v>
      </c>
      <c r="D6" s="711">
        <v>4</v>
      </c>
      <c r="E6" s="712">
        <v>5</v>
      </c>
      <c r="F6" s="713">
        <v>6</v>
      </c>
    </row>
    <row r="7" spans="1:6" s="695" customFormat="1" ht="19.5" customHeight="1">
      <c r="A7" s="878" t="s">
        <v>57</v>
      </c>
      <c r="B7" s="879"/>
      <c r="C7" s="880"/>
      <c r="D7" s="707">
        <f>SUM(D8)</f>
        <v>1105940</v>
      </c>
      <c r="E7" s="707">
        <f>SUM(E8)</f>
        <v>420000</v>
      </c>
      <c r="F7" s="688">
        <f aca="true" t="shared" si="0" ref="F7:F21">E7/D7*100</f>
        <v>37.976743765484564</v>
      </c>
    </row>
    <row r="8" spans="1:6" s="695" customFormat="1" ht="30" customHeight="1">
      <c r="A8" s="670" t="s">
        <v>243</v>
      </c>
      <c r="B8" s="674" t="s">
        <v>635</v>
      </c>
      <c r="C8" s="671" t="s">
        <v>58</v>
      </c>
      <c r="D8" s="675">
        <v>1105940</v>
      </c>
      <c r="E8" s="675">
        <v>420000</v>
      </c>
      <c r="F8" s="676">
        <f t="shared" si="0"/>
        <v>37.976743765484564</v>
      </c>
    </row>
    <row r="9" spans="1:6" s="773" customFormat="1" ht="30" customHeight="1">
      <c r="A9" s="766" t="s">
        <v>691</v>
      </c>
      <c r="B9" s="767" t="s">
        <v>671</v>
      </c>
      <c r="C9" s="772" t="s">
        <v>58</v>
      </c>
      <c r="D9" s="769">
        <v>1100000</v>
      </c>
      <c r="E9" s="769">
        <v>420000</v>
      </c>
      <c r="F9" s="770">
        <f t="shared" si="0"/>
        <v>38.18181818181819</v>
      </c>
    </row>
    <row r="10" spans="1:6" s="773" customFormat="1" ht="30" customHeight="1">
      <c r="A10" s="777" t="s">
        <v>692</v>
      </c>
      <c r="B10" s="767" t="s">
        <v>697</v>
      </c>
      <c r="C10" s="772" t="s">
        <v>58</v>
      </c>
      <c r="D10" s="769">
        <v>5940</v>
      </c>
      <c r="E10" s="769">
        <v>0</v>
      </c>
      <c r="F10" s="770">
        <f t="shared" si="0"/>
        <v>0</v>
      </c>
    </row>
    <row r="11" spans="1:6" s="665" customFormat="1" ht="19.5" customHeight="1">
      <c r="A11" s="873" t="s">
        <v>63</v>
      </c>
      <c r="B11" s="874"/>
      <c r="C11" s="875"/>
      <c r="D11" s="687">
        <f>SUM(D12)</f>
        <v>28010</v>
      </c>
      <c r="E11" s="687">
        <f>SUM(E12)</f>
        <v>27967</v>
      </c>
      <c r="F11" s="673">
        <f t="shared" si="0"/>
        <v>99.84648339878615</v>
      </c>
    </row>
    <row r="12" spans="1:6" ht="30" customHeight="1">
      <c r="A12" s="775" t="s">
        <v>244</v>
      </c>
      <c r="B12" s="677" t="s">
        <v>22</v>
      </c>
      <c r="C12" s="671" t="s">
        <v>362</v>
      </c>
      <c r="D12" s="675">
        <v>28010</v>
      </c>
      <c r="E12" s="675">
        <v>27967</v>
      </c>
      <c r="F12" s="676">
        <f t="shared" si="0"/>
        <v>99.84648339878615</v>
      </c>
    </row>
    <row r="13" spans="1:6" ht="30" customHeight="1">
      <c r="A13" s="776" t="s">
        <v>694</v>
      </c>
      <c r="B13" s="767" t="s">
        <v>693</v>
      </c>
      <c r="C13" s="772" t="s">
        <v>362</v>
      </c>
      <c r="D13" s="769">
        <v>20610</v>
      </c>
      <c r="E13" s="769">
        <v>20567</v>
      </c>
      <c r="F13" s="770">
        <f t="shared" si="0"/>
        <v>99.79136341581757</v>
      </c>
    </row>
    <row r="14" spans="1:6" s="771" customFormat="1" ht="30" customHeight="1">
      <c r="A14" s="776" t="s">
        <v>695</v>
      </c>
      <c r="B14" s="767" t="s">
        <v>696</v>
      </c>
      <c r="C14" s="772" t="s">
        <v>362</v>
      </c>
      <c r="D14" s="769">
        <v>7400</v>
      </c>
      <c r="E14" s="769">
        <v>7400</v>
      </c>
      <c r="F14" s="770">
        <f t="shared" si="0"/>
        <v>100</v>
      </c>
    </row>
    <row r="15" spans="1:6" s="665" customFormat="1" ht="19.5" customHeight="1">
      <c r="A15" s="873" t="s">
        <v>66</v>
      </c>
      <c r="B15" s="874"/>
      <c r="C15" s="875"/>
      <c r="D15" s="687">
        <f>SUM(D16)</f>
        <v>200000</v>
      </c>
      <c r="E15" s="687">
        <f>SUM(E16)</f>
        <v>380</v>
      </c>
      <c r="F15" s="673">
        <f t="shared" si="0"/>
        <v>0.19</v>
      </c>
    </row>
    <row r="16" spans="1:6" ht="30" customHeight="1">
      <c r="A16" s="775" t="s">
        <v>245</v>
      </c>
      <c r="B16" s="677" t="s">
        <v>68</v>
      </c>
      <c r="C16" s="678" t="s">
        <v>67</v>
      </c>
      <c r="D16" s="675">
        <v>200000</v>
      </c>
      <c r="E16" s="675">
        <v>380</v>
      </c>
      <c r="F16" s="676">
        <f t="shared" si="0"/>
        <v>0.19</v>
      </c>
    </row>
    <row r="17" spans="1:6" s="771" customFormat="1" ht="30" customHeight="1">
      <c r="A17" s="776" t="s">
        <v>680</v>
      </c>
      <c r="B17" s="767" t="s">
        <v>672</v>
      </c>
      <c r="C17" s="768" t="s">
        <v>67</v>
      </c>
      <c r="D17" s="769">
        <v>200000</v>
      </c>
      <c r="E17" s="769">
        <v>380</v>
      </c>
      <c r="F17" s="770">
        <f>E17/D17*100</f>
        <v>0.19</v>
      </c>
    </row>
    <row r="18" spans="1:6" ht="19.5" customHeight="1">
      <c r="A18" s="873" t="s">
        <v>75</v>
      </c>
      <c r="B18" s="874"/>
      <c r="C18" s="875"/>
      <c r="D18" s="681">
        <f>SUM(D19,D21)</f>
        <v>397290</v>
      </c>
      <c r="E18" s="681">
        <f>SUM(E19,E21)</f>
        <v>259865</v>
      </c>
      <c r="F18" s="673">
        <f t="shared" si="0"/>
        <v>65.40939867603011</v>
      </c>
    </row>
    <row r="19" spans="1:6" ht="30" customHeight="1">
      <c r="A19" s="775" t="s">
        <v>246</v>
      </c>
      <c r="B19" s="677" t="s">
        <v>389</v>
      </c>
      <c r="C19" s="678" t="s">
        <v>575</v>
      </c>
      <c r="D19" s="675">
        <v>10000</v>
      </c>
      <c r="E19" s="675">
        <v>4703</v>
      </c>
      <c r="F19" s="676">
        <f t="shared" si="0"/>
        <v>47.03</v>
      </c>
    </row>
    <row r="20" spans="1:6" s="771" customFormat="1" ht="30" customHeight="1">
      <c r="A20" s="776" t="s">
        <v>681</v>
      </c>
      <c r="B20" s="767" t="s">
        <v>673</v>
      </c>
      <c r="C20" s="768" t="s">
        <v>575</v>
      </c>
      <c r="D20" s="769">
        <v>10000</v>
      </c>
      <c r="E20" s="769">
        <v>4703</v>
      </c>
      <c r="F20" s="770">
        <f>E20/D20*100</f>
        <v>47.03</v>
      </c>
    </row>
    <row r="21" spans="1:6" ht="30" customHeight="1">
      <c r="A21" s="775" t="s">
        <v>247</v>
      </c>
      <c r="B21" s="677" t="s">
        <v>636</v>
      </c>
      <c r="C21" s="671" t="s">
        <v>78</v>
      </c>
      <c r="D21" s="675">
        <v>387290</v>
      </c>
      <c r="E21" s="675">
        <v>255162</v>
      </c>
      <c r="F21" s="676">
        <f t="shared" si="0"/>
        <v>65.88396292184152</v>
      </c>
    </row>
    <row r="22" spans="1:6" s="771" customFormat="1" ht="30" customHeight="1">
      <c r="A22" s="776" t="s">
        <v>682</v>
      </c>
      <c r="B22" s="767" t="s">
        <v>674</v>
      </c>
      <c r="C22" s="772" t="s">
        <v>78</v>
      </c>
      <c r="D22" s="769">
        <v>387290</v>
      </c>
      <c r="E22" s="769">
        <v>255162</v>
      </c>
      <c r="F22" s="770">
        <f>E22/D22*100</f>
        <v>65.88396292184152</v>
      </c>
    </row>
    <row r="23" spans="1:6" ht="19.5" customHeight="1">
      <c r="A23" s="878" t="s">
        <v>102</v>
      </c>
      <c r="B23" s="879"/>
      <c r="C23" s="880"/>
      <c r="D23" s="702">
        <f>SUM(D24)</f>
        <v>50500</v>
      </c>
      <c r="E23" s="702">
        <f>SUM(E24)</f>
        <v>26000</v>
      </c>
      <c r="F23" s="688">
        <f aca="true" t="shared" si="1" ref="F23:F46">E23/D23*100</f>
        <v>51.48514851485149</v>
      </c>
    </row>
    <row r="24" spans="1:6" ht="30" customHeight="1">
      <c r="A24" s="778" t="s">
        <v>248</v>
      </c>
      <c r="B24" s="683" t="s">
        <v>262</v>
      </c>
      <c r="C24" s="689" t="s">
        <v>105</v>
      </c>
      <c r="D24" s="690">
        <v>50500</v>
      </c>
      <c r="E24" s="690">
        <v>26000</v>
      </c>
      <c r="F24" s="686">
        <f t="shared" si="1"/>
        <v>51.48514851485149</v>
      </c>
    </row>
    <row r="25" spans="1:6" s="771" customFormat="1" ht="43.5" customHeight="1" thickBot="1">
      <c r="A25" s="784" t="s">
        <v>683</v>
      </c>
      <c r="B25" s="785" t="s">
        <v>675</v>
      </c>
      <c r="C25" s="786" t="s">
        <v>105</v>
      </c>
      <c r="D25" s="787">
        <v>50500</v>
      </c>
      <c r="E25" s="787">
        <v>26000</v>
      </c>
      <c r="F25" s="788">
        <f>E25/D25*100</f>
        <v>51.48514851485149</v>
      </c>
    </row>
    <row r="26" spans="1:6" s="771" customFormat="1" ht="43.5" customHeight="1" thickBot="1">
      <c r="A26" s="779"/>
      <c r="B26" s="780"/>
      <c r="C26" s="781"/>
      <c r="D26" s="782"/>
      <c r="E26" s="782"/>
      <c r="F26" s="783"/>
    </row>
    <row r="27" spans="1:6" s="771" customFormat="1" ht="15" customHeight="1" thickBot="1">
      <c r="A27" s="714" t="s">
        <v>633</v>
      </c>
      <c r="B27" s="715">
        <v>2</v>
      </c>
      <c r="C27" s="716" t="s">
        <v>634</v>
      </c>
      <c r="D27" s="717">
        <v>4</v>
      </c>
      <c r="E27" s="718">
        <v>5</v>
      </c>
      <c r="F27" s="719">
        <v>6</v>
      </c>
    </row>
    <row r="28" spans="1:6" ht="19.5" customHeight="1">
      <c r="A28" s="873" t="s">
        <v>589</v>
      </c>
      <c r="B28" s="874"/>
      <c r="C28" s="875"/>
      <c r="D28" s="681">
        <f>SUM(D29)</f>
        <v>5500</v>
      </c>
      <c r="E28" s="681">
        <f>SUM(E29)</f>
        <v>5500</v>
      </c>
      <c r="F28" s="673">
        <f t="shared" si="1"/>
        <v>100</v>
      </c>
    </row>
    <row r="29" spans="1:6" ht="30" customHeight="1">
      <c r="A29" s="775" t="s">
        <v>249</v>
      </c>
      <c r="B29" s="677" t="s">
        <v>182</v>
      </c>
      <c r="C29" s="671" t="s">
        <v>316</v>
      </c>
      <c r="D29" s="675">
        <v>5500</v>
      </c>
      <c r="E29" s="675">
        <v>5500</v>
      </c>
      <c r="F29" s="676">
        <f t="shared" si="1"/>
        <v>100</v>
      </c>
    </row>
    <row r="30" spans="1:6" s="771" customFormat="1" ht="30" customHeight="1">
      <c r="A30" s="776" t="s">
        <v>684</v>
      </c>
      <c r="B30" s="767" t="s">
        <v>676</v>
      </c>
      <c r="C30" s="772" t="s">
        <v>316</v>
      </c>
      <c r="D30" s="769">
        <v>5500</v>
      </c>
      <c r="E30" s="769">
        <v>5500</v>
      </c>
      <c r="F30" s="770">
        <f>E30/D30*100</f>
        <v>100</v>
      </c>
    </row>
    <row r="31" spans="1:6" ht="19.5" customHeight="1">
      <c r="A31" s="881" t="s">
        <v>393</v>
      </c>
      <c r="B31" s="882"/>
      <c r="C31" s="883"/>
      <c r="D31" s="687">
        <f>SUM(D32)</f>
        <v>12448</v>
      </c>
      <c r="E31" s="687">
        <f>SUM(E32)</f>
        <v>12448</v>
      </c>
      <c r="F31" s="673">
        <f t="shared" si="1"/>
        <v>100</v>
      </c>
    </row>
    <row r="32" spans="1:6" ht="30" customHeight="1">
      <c r="A32" s="775" t="s">
        <v>250</v>
      </c>
      <c r="B32" s="677" t="s">
        <v>238</v>
      </c>
      <c r="C32" s="671" t="s">
        <v>122</v>
      </c>
      <c r="D32" s="685">
        <v>12448</v>
      </c>
      <c r="E32" s="685">
        <v>12448</v>
      </c>
      <c r="F32" s="676">
        <f t="shared" si="1"/>
        <v>100</v>
      </c>
    </row>
    <row r="33" spans="1:6" s="771" customFormat="1" ht="30" customHeight="1">
      <c r="A33" s="776" t="s">
        <v>685</v>
      </c>
      <c r="B33" s="767" t="s">
        <v>698</v>
      </c>
      <c r="C33" s="772" t="s">
        <v>122</v>
      </c>
      <c r="D33" s="774">
        <v>12448</v>
      </c>
      <c r="E33" s="774">
        <v>12448</v>
      </c>
      <c r="F33" s="770">
        <f>E33/D33*100</f>
        <v>100</v>
      </c>
    </row>
    <row r="34" spans="1:6" ht="19.5" customHeight="1">
      <c r="A34" s="884" t="s">
        <v>392</v>
      </c>
      <c r="B34" s="885"/>
      <c r="C34" s="886"/>
      <c r="D34" s="691">
        <f>SUM(D35,D37,D39,D41)</f>
        <v>301700</v>
      </c>
      <c r="E34" s="691">
        <f>SUM(E35,E37,E39,E41)</f>
        <v>211628</v>
      </c>
      <c r="F34" s="688">
        <f t="shared" si="1"/>
        <v>70.145177328472</v>
      </c>
    </row>
    <row r="35" spans="1:6" ht="30" customHeight="1">
      <c r="A35" s="775" t="s">
        <v>251</v>
      </c>
      <c r="B35" s="677" t="s">
        <v>388</v>
      </c>
      <c r="C35" s="671" t="s">
        <v>127</v>
      </c>
      <c r="D35" s="675">
        <v>170000</v>
      </c>
      <c r="E35" s="675">
        <v>120000</v>
      </c>
      <c r="F35" s="676">
        <f t="shared" si="1"/>
        <v>70.58823529411765</v>
      </c>
    </row>
    <row r="36" spans="1:6" s="771" customFormat="1" ht="30" customHeight="1">
      <c r="A36" s="776" t="s">
        <v>686</v>
      </c>
      <c r="B36" s="767" t="s">
        <v>677</v>
      </c>
      <c r="C36" s="772" t="s">
        <v>127</v>
      </c>
      <c r="D36" s="769">
        <v>170000</v>
      </c>
      <c r="E36" s="769">
        <v>120000</v>
      </c>
      <c r="F36" s="770">
        <f>E36/D36*100</f>
        <v>70.58823529411765</v>
      </c>
    </row>
    <row r="37" spans="1:6" ht="30" customHeight="1">
      <c r="A37" s="775" t="s">
        <v>252</v>
      </c>
      <c r="B37" s="677" t="s">
        <v>239</v>
      </c>
      <c r="C37" s="671" t="s">
        <v>129</v>
      </c>
      <c r="D37" s="675">
        <v>50000</v>
      </c>
      <c r="E37" s="675">
        <v>50000</v>
      </c>
      <c r="F37" s="676">
        <f t="shared" si="1"/>
        <v>100</v>
      </c>
    </row>
    <row r="38" spans="1:6" s="771" customFormat="1" ht="30" customHeight="1">
      <c r="A38" s="776" t="s">
        <v>687</v>
      </c>
      <c r="B38" s="767" t="s">
        <v>699</v>
      </c>
      <c r="C38" s="772" t="s">
        <v>129</v>
      </c>
      <c r="D38" s="769">
        <v>50000</v>
      </c>
      <c r="E38" s="769">
        <v>50000</v>
      </c>
      <c r="F38" s="770">
        <f>E38/D38*100</f>
        <v>100</v>
      </c>
    </row>
    <row r="39" spans="1:6" ht="30" customHeight="1">
      <c r="A39" s="775" t="s">
        <v>253</v>
      </c>
      <c r="B39" s="677" t="s">
        <v>240</v>
      </c>
      <c r="C39" s="671" t="s">
        <v>128</v>
      </c>
      <c r="D39" s="675">
        <v>80000</v>
      </c>
      <c r="E39" s="675">
        <v>40000</v>
      </c>
      <c r="F39" s="676">
        <f t="shared" si="1"/>
        <v>50</v>
      </c>
    </row>
    <row r="40" spans="1:6" s="771" customFormat="1" ht="30" customHeight="1">
      <c r="A40" s="776" t="s">
        <v>688</v>
      </c>
      <c r="B40" s="767" t="s">
        <v>678</v>
      </c>
      <c r="C40" s="772" t="s">
        <v>128</v>
      </c>
      <c r="D40" s="769">
        <v>80000</v>
      </c>
      <c r="E40" s="769">
        <v>40000</v>
      </c>
      <c r="F40" s="770">
        <f>E40/D40*100</f>
        <v>50</v>
      </c>
    </row>
    <row r="41" spans="1:6" ht="30" customHeight="1">
      <c r="A41" s="775" t="s">
        <v>254</v>
      </c>
      <c r="B41" s="677" t="s">
        <v>55</v>
      </c>
      <c r="C41" s="671" t="s">
        <v>130</v>
      </c>
      <c r="D41" s="675">
        <v>1700</v>
      </c>
      <c r="E41" s="675">
        <v>1628</v>
      </c>
      <c r="F41" s="676">
        <f t="shared" si="1"/>
        <v>95.76470588235294</v>
      </c>
    </row>
    <row r="42" spans="1:6" s="771" customFormat="1" ht="30" customHeight="1">
      <c r="A42" s="776" t="s">
        <v>689</v>
      </c>
      <c r="B42" s="767" t="s">
        <v>700</v>
      </c>
      <c r="C42" s="772" t="s">
        <v>130</v>
      </c>
      <c r="D42" s="769">
        <v>1700</v>
      </c>
      <c r="E42" s="769">
        <v>1628</v>
      </c>
      <c r="F42" s="770">
        <f>E42/D42*100</f>
        <v>95.76470588235294</v>
      </c>
    </row>
    <row r="43" spans="1:6" ht="19.5" customHeight="1">
      <c r="A43" s="873" t="s">
        <v>132</v>
      </c>
      <c r="B43" s="874"/>
      <c r="C43" s="875"/>
      <c r="D43" s="692">
        <f>SUM(D44)</f>
        <v>12000</v>
      </c>
      <c r="E43" s="692">
        <f>SUM(E44)</f>
        <v>0</v>
      </c>
      <c r="F43" s="673">
        <f t="shared" si="1"/>
        <v>0</v>
      </c>
    </row>
    <row r="44" spans="1:6" ht="30" customHeight="1">
      <c r="A44" s="775" t="s">
        <v>255</v>
      </c>
      <c r="B44" s="679" t="s">
        <v>353</v>
      </c>
      <c r="C44" s="671" t="s">
        <v>133</v>
      </c>
      <c r="D44" s="675">
        <v>12000</v>
      </c>
      <c r="E44" s="675">
        <v>0</v>
      </c>
      <c r="F44" s="676">
        <f t="shared" si="1"/>
        <v>0</v>
      </c>
    </row>
    <row r="45" spans="1:6" s="771" customFormat="1" ht="30" customHeight="1">
      <c r="A45" s="776" t="s">
        <v>690</v>
      </c>
      <c r="B45" s="767" t="s">
        <v>679</v>
      </c>
      <c r="C45" s="772" t="s">
        <v>133</v>
      </c>
      <c r="D45" s="769">
        <v>12000</v>
      </c>
      <c r="E45" s="769">
        <v>0</v>
      </c>
      <c r="F45" s="770">
        <f>E45/D45*100</f>
        <v>0</v>
      </c>
    </row>
    <row r="46" spans="1:6" s="665" customFormat="1" ht="19.5" customHeight="1" thickBot="1">
      <c r="A46" s="761"/>
      <c r="B46" s="762" t="s">
        <v>651</v>
      </c>
      <c r="C46" s="763"/>
      <c r="D46" s="764">
        <f>SUM(D7,D11,D15,D18,D23,D28,D31,D34,D43)</f>
        <v>2113388</v>
      </c>
      <c r="E46" s="764">
        <f>SUM(E7,E11,E15,E18,E23,E28,E31,E34,E43)</f>
        <v>963788</v>
      </c>
      <c r="F46" s="765">
        <f t="shared" si="1"/>
        <v>45.60393075005631</v>
      </c>
    </row>
    <row r="47" spans="1:4" ht="12.75">
      <c r="A47" s="663"/>
      <c r="C47" s="663"/>
      <c r="D47" s="663"/>
    </row>
    <row r="48" spans="1:4" ht="12.75">
      <c r="A48" s="663"/>
      <c r="C48" s="663"/>
      <c r="D48" s="663"/>
    </row>
    <row r="49" spans="1:4" ht="12.75">
      <c r="A49" s="663"/>
      <c r="C49" s="663"/>
      <c r="D49" s="663"/>
    </row>
    <row r="50" spans="1:4" ht="12.75">
      <c r="A50" s="663"/>
      <c r="C50" s="663"/>
      <c r="D50" s="663"/>
    </row>
    <row r="51" spans="1:4" ht="12.75">
      <c r="A51" s="663"/>
      <c r="C51" s="663"/>
      <c r="D51" s="663"/>
    </row>
    <row r="52" spans="1:4" ht="12.75">
      <c r="A52" s="663"/>
      <c r="C52" s="663"/>
      <c r="D52" s="663"/>
    </row>
    <row r="53" spans="1:4" ht="12.75">
      <c r="A53" s="663"/>
      <c r="C53" s="663"/>
      <c r="D53" s="663"/>
    </row>
    <row r="54" spans="1:4" ht="12.75">
      <c r="A54" s="663"/>
      <c r="C54" s="663"/>
      <c r="D54" s="663"/>
    </row>
    <row r="55" spans="1:4" ht="12.75">
      <c r="A55" s="663"/>
      <c r="C55" s="663"/>
      <c r="D55" s="663"/>
    </row>
    <row r="56" spans="1:4" ht="12.75">
      <c r="A56" s="663"/>
      <c r="C56" s="663"/>
      <c r="D56" s="663"/>
    </row>
    <row r="57" spans="1:4" ht="12.75">
      <c r="A57" s="663"/>
      <c r="C57" s="663"/>
      <c r="D57" s="663"/>
    </row>
    <row r="58" spans="1:4" ht="12.75">
      <c r="A58" s="663"/>
      <c r="C58" s="663"/>
      <c r="D58" s="663"/>
    </row>
    <row r="59" spans="1:4" ht="12.75">
      <c r="A59" s="663"/>
      <c r="C59" s="663"/>
      <c r="D59" s="663"/>
    </row>
    <row r="60" spans="1:4" ht="12.75">
      <c r="A60" s="663"/>
      <c r="C60" s="663"/>
      <c r="D60" s="663"/>
    </row>
  </sheetData>
  <sheetProtection/>
  <mergeCells count="11">
    <mergeCell ref="A18:C18"/>
    <mergeCell ref="A3:F3"/>
    <mergeCell ref="E1:F1"/>
    <mergeCell ref="A7:C7"/>
    <mergeCell ref="A15:C15"/>
    <mergeCell ref="A11:C11"/>
    <mergeCell ref="A43:C43"/>
    <mergeCell ref="A23:C23"/>
    <mergeCell ref="A28:C28"/>
    <mergeCell ref="A31:C31"/>
    <mergeCell ref="A34:C3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6">
    <tabColor indexed="10"/>
  </sheetPr>
  <dimension ref="A1:F36"/>
  <sheetViews>
    <sheetView view="pageBreakPreview" zoomScaleSheetLayoutView="100" workbookViewId="0" topLeftCell="A5">
      <selection activeCell="C17" sqref="C17"/>
    </sheetView>
  </sheetViews>
  <sheetFormatPr defaultColWidth="9.00390625" defaultRowHeight="12.75"/>
  <cols>
    <col min="1" max="1" width="3.625" style="478" customWidth="1"/>
    <col min="2" max="2" width="4.375" style="478" customWidth="1"/>
    <col min="3" max="3" width="51.875" style="478" customWidth="1"/>
    <col min="4" max="5" width="10.75390625" style="478" customWidth="1"/>
    <col min="6" max="6" width="5.125" style="478" customWidth="1"/>
    <col min="7" max="16384" width="9.125" style="478" customWidth="1"/>
  </cols>
  <sheetData>
    <row r="1" spans="1:6" ht="12.75">
      <c r="A1" s="899" t="s">
        <v>485</v>
      </c>
      <c r="B1" s="899"/>
      <c r="C1" s="899"/>
      <c r="D1" s="899"/>
      <c r="E1" s="899"/>
      <c r="F1" s="899"/>
    </row>
    <row r="2" ht="15" customHeight="1" thickBot="1">
      <c r="F2" s="479" t="s">
        <v>486</v>
      </c>
    </row>
    <row r="3" spans="1:6" s="508" customFormat="1" ht="25.5">
      <c r="A3" s="480" t="s">
        <v>242</v>
      </c>
      <c r="B3" s="481" t="s">
        <v>48</v>
      </c>
      <c r="C3" s="481" t="s">
        <v>43</v>
      </c>
      <c r="D3" s="482" t="s">
        <v>487</v>
      </c>
      <c r="E3" s="482" t="s">
        <v>409</v>
      </c>
      <c r="F3" s="483" t="s">
        <v>488</v>
      </c>
    </row>
    <row r="4" spans="1:6" s="509" customFormat="1" ht="9.75" customHeight="1" thickBot="1">
      <c r="A4" s="484">
        <v>1</v>
      </c>
      <c r="B4" s="485">
        <v>2</v>
      </c>
      <c r="C4" s="485">
        <v>3</v>
      </c>
      <c r="D4" s="486">
        <v>4</v>
      </c>
      <c r="E4" s="486">
        <v>5</v>
      </c>
      <c r="F4" s="487">
        <v>6</v>
      </c>
    </row>
    <row r="5" spans="1:6" s="510" customFormat="1" ht="24" customHeight="1">
      <c r="A5" s="488" t="s">
        <v>489</v>
      </c>
      <c r="B5" s="489"/>
      <c r="C5" s="490" t="s">
        <v>520</v>
      </c>
      <c r="D5" s="491">
        <v>1461</v>
      </c>
      <c r="E5" s="491">
        <v>1367</v>
      </c>
      <c r="F5" s="527" t="s">
        <v>453</v>
      </c>
    </row>
    <row r="6" spans="1:6" s="510" customFormat="1" ht="25.5" customHeight="1">
      <c r="A6" s="493" t="s">
        <v>494</v>
      </c>
      <c r="B6" s="494"/>
      <c r="C6" s="494" t="s">
        <v>373</v>
      </c>
      <c r="D6" s="495">
        <f>SUM(D10,D11)+D8+D9+D12+D13</f>
        <v>1657139</v>
      </c>
      <c r="E6" s="495">
        <f>SUM(E10,E11)+E8+E9+E12+E13</f>
        <v>1628837</v>
      </c>
      <c r="F6" s="496">
        <f>E6/D6*100</f>
        <v>98.29211671440959</v>
      </c>
    </row>
    <row r="7" spans="1:6" ht="12.75">
      <c r="A7" s="497"/>
      <c r="B7" s="498"/>
      <c r="C7" s="498" t="s">
        <v>272</v>
      </c>
      <c r="D7" s="499"/>
      <c r="E7" s="499"/>
      <c r="F7" s="500"/>
    </row>
    <row r="8" spans="1:6" ht="17.25" customHeight="1">
      <c r="A8" s="501" t="s">
        <v>243</v>
      </c>
      <c r="B8" s="502" t="s">
        <v>325</v>
      </c>
      <c r="C8" s="503" t="s">
        <v>326</v>
      </c>
      <c r="D8" s="504">
        <v>10500</v>
      </c>
      <c r="E8" s="504">
        <v>10153</v>
      </c>
      <c r="F8" s="505">
        <f aca="true" t="shared" si="0" ref="F8:F15">E8/D8*100</f>
        <v>96.6952380952381</v>
      </c>
    </row>
    <row r="9" spans="1:6" ht="17.25" customHeight="1">
      <c r="A9" s="501" t="s">
        <v>244</v>
      </c>
      <c r="B9" s="502" t="s">
        <v>287</v>
      </c>
      <c r="C9" s="503" t="s">
        <v>210</v>
      </c>
      <c r="D9" s="504">
        <v>670</v>
      </c>
      <c r="E9" s="504">
        <v>666</v>
      </c>
      <c r="F9" s="505">
        <f t="shared" si="0"/>
        <v>99.40298507462687</v>
      </c>
    </row>
    <row r="10" spans="1:6" ht="17.25" customHeight="1">
      <c r="A10" s="501" t="s">
        <v>245</v>
      </c>
      <c r="B10" s="502" t="s">
        <v>291</v>
      </c>
      <c r="C10" s="503" t="s">
        <v>495</v>
      </c>
      <c r="D10" s="504">
        <v>750000</v>
      </c>
      <c r="E10" s="504">
        <v>724751</v>
      </c>
      <c r="F10" s="505">
        <f t="shared" si="0"/>
        <v>96.63346666666666</v>
      </c>
    </row>
    <row r="11" spans="1:6" ht="17.25" customHeight="1">
      <c r="A11" s="501" t="s">
        <v>246</v>
      </c>
      <c r="B11" s="502" t="s">
        <v>290</v>
      </c>
      <c r="C11" s="503" t="s">
        <v>177</v>
      </c>
      <c r="D11" s="504">
        <v>1900</v>
      </c>
      <c r="E11" s="504">
        <v>1854</v>
      </c>
      <c r="F11" s="505">
        <f t="shared" si="0"/>
        <v>97.57894736842105</v>
      </c>
    </row>
    <row r="12" spans="1:6" ht="17.25" customHeight="1">
      <c r="A12" s="501" t="s">
        <v>247</v>
      </c>
      <c r="B12" s="502" t="s">
        <v>496</v>
      </c>
      <c r="C12" s="503" t="s">
        <v>497</v>
      </c>
      <c r="D12" s="504">
        <v>594069</v>
      </c>
      <c r="E12" s="504">
        <v>594069</v>
      </c>
      <c r="F12" s="505">
        <f t="shared" si="0"/>
        <v>100</v>
      </c>
    </row>
    <row r="13" spans="1:6" ht="22.5" customHeight="1" thickBot="1">
      <c r="A13" s="501"/>
      <c r="B13" s="502"/>
      <c r="C13" s="503" t="s">
        <v>498</v>
      </c>
      <c r="D13" s="504">
        <v>300000</v>
      </c>
      <c r="E13" s="504">
        <v>297344</v>
      </c>
      <c r="F13" s="505">
        <f t="shared" si="0"/>
        <v>99.11466666666666</v>
      </c>
    </row>
    <row r="14" spans="1:6" s="510" customFormat="1" ht="24.75" customHeight="1" thickBot="1">
      <c r="A14" s="895" t="s">
        <v>499</v>
      </c>
      <c r="B14" s="896"/>
      <c r="C14" s="896"/>
      <c r="D14" s="506">
        <f>D6+D5</f>
        <v>1658600</v>
      </c>
      <c r="E14" s="506">
        <f>E6+E5</f>
        <v>1630204</v>
      </c>
      <c r="F14" s="507">
        <f t="shared" si="0"/>
        <v>98.28795369588809</v>
      </c>
    </row>
    <row r="15" spans="1:6" s="510" customFormat="1" ht="24.75" customHeight="1">
      <c r="A15" s="493" t="s">
        <v>500</v>
      </c>
      <c r="B15" s="494"/>
      <c r="C15" s="494" t="s">
        <v>501</v>
      </c>
      <c r="D15" s="495">
        <f>SUM(D17,D18,D19,D20,D21,D22,D23,D24,D25,D26,D27,D28,D29,D30,D31,D32,D33)</f>
        <v>1630300</v>
      </c>
      <c r="E15" s="495">
        <f>SUM(E17,E18,E19,E20,E21,E22,E23,E24,E25,E26,E27,E28,E29,E30,E31,E32,E33)</f>
        <v>1602739</v>
      </c>
      <c r="F15" s="496">
        <f t="shared" si="0"/>
        <v>98.30945224805251</v>
      </c>
    </row>
    <row r="16" spans="1:6" ht="12.75">
      <c r="A16" s="511"/>
      <c r="B16" s="512"/>
      <c r="C16" s="498" t="s">
        <v>272</v>
      </c>
      <c r="D16" s="499"/>
      <c r="E16" s="499"/>
      <c r="F16" s="513"/>
    </row>
    <row r="17" spans="1:6" ht="17.25" customHeight="1">
      <c r="A17" s="501" t="s">
        <v>243</v>
      </c>
      <c r="B17" s="514">
        <v>3020</v>
      </c>
      <c r="C17" s="503" t="s">
        <v>728</v>
      </c>
      <c r="D17" s="504">
        <v>4600</v>
      </c>
      <c r="E17" s="504">
        <v>4535</v>
      </c>
      <c r="F17" s="505">
        <f>E17/D17*100</f>
        <v>98.58695652173914</v>
      </c>
    </row>
    <row r="18" spans="1:6" ht="17.25" customHeight="1">
      <c r="A18" s="501" t="s">
        <v>244</v>
      </c>
      <c r="B18" s="514">
        <v>4010</v>
      </c>
      <c r="C18" s="503" t="s">
        <v>502</v>
      </c>
      <c r="D18" s="504">
        <v>670000</v>
      </c>
      <c r="E18" s="504">
        <v>667666</v>
      </c>
      <c r="F18" s="505">
        <f aca="true" t="shared" si="1" ref="F18:F32">E18/D18*100</f>
        <v>99.65164179104478</v>
      </c>
    </row>
    <row r="19" spans="1:6" ht="17.25" customHeight="1">
      <c r="A19" s="501" t="s">
        <v>245</v>
      </c>
      <c r="B19" s="514">
        <v>4110</v>
      </c>
      <c r="C19" s="503" t="s">
        <v>504</v>
      </c>
      <c r="D19" s="504">
        <v>113000</v>
      </c>
      <c r="E19" s="504">
        <v>112508</v>
      </c>
      <c r="F19" s="505">
        <f t="shared" si="1"/>
        <v>99.5646017699115</v>
      </c>
    </row>
    <row r="20" spans="1:6" ht="17.25" customHeight="1">
      <c r="A20" s="501" t="s">
        <v>246</v>
      </c>
      <c r="B20" s="514">
        <v>4120</v>
      </c>
      <c r="C20" s="503" t="s">
        <v>505</v>
      </c>
      <c r="D20" s="504">
        <v>16000</v>
      </c>
      <c r="E20" s="504">
        <v>15547</v>
      </c>
      <c r="F20" s="505">
        <f t="shared" si="1"/>
        <v>97.16875</v>
      </c>
    </row>
    <row r="21" spans="1:6" s="455" customFormat="1" ht="27" customHeight="1">
      <c r="A21" s="451" t="s">
        <v>247</v>
      </c>
      <c r="B21" s="456">
        <v>4140</v>
      </c>
      <c r="C21" s="458" t="s">
        <v>506</v>
      </c>
      <c r="D21" s="453">
        <v>8000</v>
      </c>
      <c r="E21" s="453">
        <v>7511</v>
      </c>
      <c r="F21" s="454">
        <f t="shared" si="1"/>
        <v>93.8875</v>
      </c>
    </row>
    <row r="22" spans="1:6" ht="17.25" customHeight="1">
      <c r="A22" s="501" t="s">
        <v>248</v>
      </c>
      <c r="B22" s="514">
        <v>4210</v>
      </c>
      <c r="C22" s="503" t="s">
        <v>507</v>
      </c>
      <c r="D22" s="504">
        <v>405000</v>
      </c>
      <c r="E22" s="504">
        <v>402286</v>
      </c>
      <c r="F22" s="505">
        <f t="shared" si="1"/>
        <v>99.32987654320988</v>
      </c>
    </row>
    <row r="23" spans="1:6" ht="17.25" customHeight="1">
      <c r="A23" s="501" t="s">
        <v>249</v>
      </c>
      <c r="B23" s="514">
        <v>4260</v>
      </c>
      <c r="C23" s="503" t="s">
        <v>508</v>
      </c>
      <c r="D23" s="504">
        <v>38100</v>
      </c>
      <c r="E23" s="504">
        <v>38040</v>
      </c>
      <c r="F23" s="505">
        <f t="shared" si="1"/>
        <v>99.84251968503936</v>
      </c>
    </row>
    <row r="24" spans="1:6" ht="17.25" customHeight="1">
      <c r="A24" s="501" t="s">
        <v>250</v>
      </c>
      <c r="B24" s="514">
        <v>4270</v>
      </c>
      <c r="C24" s="503" t="s">
        <v>509</v>
      </c>
      <c r="D24" s="504">
        <v>4300</v>
      </c>
      <c r="E24" s="504">
        <v>4277</v>
      </c>
      <c r="F24" s="505">
        <f t="shared" si="1"/>
        <v>99.46511627906976</v>
      </c>
    </row>
    <row r="25" spans="1:6" ht="17.25" customHeight="1">
      <c r="A25" s="501" t="s">
        <v>251</v>
      </c>
      <c r="B25" s="514">
        <v>4300</v>
      </c>
      <c r="C25" s="503" t="s">
        <v>510</v>
      </c>
      <c r="D25" s="504">
        <v>56000</v>
      </c>
      <c r="E25" s="504">
        <v>55160</v>
      </c>
      <c r="F25" s="505">
        <f t="shared" si="1"/>
        <v>98.5</v>
      </c>
    </row>
    <row r="26" spans="1:6" ht="17.25" customHeight="1">
      <c r="A26" s="501" t="s">
        <v>252</v>
      </c>
      <c r="B26" s="514">
        <v>4410</v>
      </c>
      <c r="C26" s="503" t="s">
        <v>511</v>
      </c>
      <c r="D26" s="504">
        <v>1500</v>
      </c>
      <c r="E26" s="504">
        <v>1422</v>
      </c>
      <c r="F26" s="505">
        <f t="shared" si="1"/>
        <v>94.8</v>
      </c>
    </row>
    <row r="27" spans="1:6" ht="17.25" customHeight="1">
      <c r="A27" s="501" t="s">
        <v>253</v>
      </c>
      <c r="B27" s="514">
        <v>4430</v>
      </c>
      <c r="C27" s="503" t="s">
        <v>512</v>
      </c>
      <c r="D27" s="504">
        <v>11400</v>
      </c>
      <c r="E27" s="504">
        <v>11370</v>
      </c>
      <c r="F27" s="505">
        <f t="shared" si="1"/>
        <v>99.73684210526315</v>
      </c>
    </row>
    <row r="28" spans="1:6" ht="17.25" customHeight="1">
      <c r="A28" s="501" t="s">
        <v>254</v>
      </c>
      <c r="B28" s="514">
        <v>4440</v>
      </c>
      <c r="C28" s="503" t="s">
        <v>513</v>
      </c>
      <c r="D28" s="504">
        <v>48400</v>
      </c>
      <c r="E28" s="504">
        <v>48394</v>
      </c>
      <c r="F28" s="505">
        <f t="shared" si="1"/>
        <v>99.98760330578513</v>
      </c>
    </row>
    <row r="29" spans="1:6" ht="17.25" customHeight="1">
      <c r="A29" s="501" t="s">
        <v>255</v>
      </c>
      <c r="B29" s="514">
        <v>4480</v>
      </c>
      <c r="C29" s="503" t="s">
        <v>154</v>
      </c>
      <c r="D29" s="504">
        <v>14700</v>
      </c>
      <c r="E29" s="504">
        <v>14622</v>
      </c>
      <c r="F29" s="505">
        <f t="shared" si="1"/>
        <v>99.46938775510205</v>
      </c>
    </row>
    <row r="30" spans="1:6" s="455" customFormat="1" ht="30" customHeight="1">
      <c r="A30" s="451" t="s">
        <v>256</v>
      </c>
      <c r="B30" s="456">
        <v>4500</v>
      </c>
      <c r="C30" s="458" t="s">
        <v>514</v>
      </c>
      <c r="D30" s="453">
        <v>9700</v>
      </c>
      <c r="E30" s="453">
        <v>9692</v>
      </c>
      <c r="F30" s="454">
        <f t="shared" si="1"/>
        <v>99.91752577319588</v>
      </c>
    </row>
    <row r="31" spans="1:6" ht="15.75" customHeight="1">
      <c r="A31" s="501" t="s">
        <v>257</v>
      </c>
      <c r="B31" s="514">
        <v>4530</v>
      </c>
      <c r="C31" s="526" t="s">
        <v>534</v>
      </c>
      <c r="D31" s="504">
        <v>39000</v>
      </c>
      <c r="E31" s="504">
        <v>38864</v>
      </c>
      <c r="F31" s="505">
        <f t="shared" si="1"/>
        <v>99.65128205128205</v>
      </c>
    </row>
    <row r="32" spans="1:6" ht="17.25" customHeight="1">
      <c r="A32" s="501" t="s">
        <v>258</v>
      </c>
      <c r="B32" s="514">
        <v>4610</v>
      </c>
      <c r="C32" s="503" t="s">
        <v>515</v>
      </c>
      <c r="D32" s="504">
        <v>600</v>
      </c>
      <c r="E32" s="504">
        <v>540</v>
      </c>
      <c r="F32" s="505">
        <f t="shared" si="1"/>
        <v>90</v>
      </c>
    </row>
    <row r="33" spans="1:6" ht="19.5" customHeight="1">
      <c r="A33" s="518"/>
      <c r="B33" s="519"/>
      <c r="C33" s="519" t="s">
        <v>516</v>
      </c>
      <c r="D33" s="520">
        <v>190000</v>
      </c>
      <c r="E33" s="520">
        <v>170305</v>
      </c>
      <c r="F33" s="521">
        <f>E33/D33*100</f>
        <v>89.6342105263158</v>
      </c>
    </row>
    <row r="34" spans="1:6" ht="22.5" customHeight="1">
      <c r="A34" s="528"/>
      <c r="B34" s="503"/>
      <c r="C34" s="503" t="s">
        <v>168</v>
      </c>
      <c r="D34" s="504"/>
      <c r="E34" s="504">
        <v>1080</v>
      </c>
      <c r="F34" s="505"/>
    </row>
    <row r="35" spans="1:6" s="457" customFormat="1" ht="30" customHeight="1">
      <c r="A35" s="473" t="s">
        <v>517</v>
      </c>
      <c r="B35" s="474"/>
      <c r="C35" s="475" t="s">
        <v>597</v>
      </c>
      <c r="D35" s="476">
        <v>28300</v>
      </c>
      <c r="E35" s="476">
        <v>26385</v>
      </c>
      <c r="F35" s="477" t="s">
        <v>453</v>
      </c>
    </row>
    <row r="36" spans="1:6" ht="20.25" customHeight="1" thickBot="1">
      <c r="A36" s="897" t="s">
        <v>518</v>
      </c>
      <c r="B36" s="898"/>
      <c r="C36" s="898"/>
      <c r="D36" s="524">
        <f>D35+D15</f>
        <v>1658600</v>
      </c>
      <c r="E36" s="524">
        <f>E35+E15+E34</f>
        <v>1630204</v>
      </c>
      <c r="F36" s="525">
        <f>E36/D36*100</f>
        <v>98.28795369588809</v>
      </c>
    </row>
  </sheetData>
  <mergeCells count="3">
    <mergeCell ref="A14:C14"/>
    <mergeCell ref="A36:C36"/>
    <mergeCell ref="A1:F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8">
    <tabColor indexed="10"/>
  </sheetPr>
  <dimension ref="A1:G37"/>
  <sheetViews>
    <sheetView view="pageBreakPreview" zoomScaleSheetLayoutView="100" workbookViewId="0" topLeftCell="A8">
      <selection activeCell="C16" sqref="C16"/>
    </sheetView>
  </sheetViews>
  <sheetFormatPr defaultColWidth="9.00390625" defaultRowHeight="12.75"/>
  <cols>
    <col min="1" max="1" width="3.625" style="478" customWidth="1"/>
    <col min="2" max="2" width="4.375" style="478" customWidth="1"/>
    <col min="3" max="3" width="51.875" style="478" customWidth="1"/>
    <col min="4" max="5" width="10.75390625" style="478" customWidth="1"/>
    <col min="6" max="6" width="5.125" style="478" customWidth="1"/>
    <col min="7" max="16384" width="9.125" style="478" customWidth="1"/>
  </cols>
  <sheetData>
    <row r="1" spans="1:6" ht="12.75">
      <c r="A1" s="899" t="s">
        <v>527</v>
      </c>
      <c r="B1" s="899"/>
      <c r="C1" s="899"/>
      <c r="D1" s="899"/>
      <c r="E1" s="899"/>
      <c r="F1" s="899"/>
    </row>
    <row r="2" ht="15" customHeight="1" thickBot="1">
      <c r="F2" s="479" t="s">
        <v>486</v>
      </c>
    </row>
    <row r="3" spans="1:6" s="508" customFormat="1" ht="25.5">
      <c r="A3" s="480" t="s">
        <v>242</v>
      </c>
      <c r="B3" s="481" t="s">
        <v>48</v>
      </c>
      <c r="C3" s="481" t="s">
        <v>43</v>
      </c>
      <c r="D3" s="482" t="s">
        <v>487</v>
      </c>
      <c r="E3" s="482" t="s">
        <v>409</v>
      </c>
      <c r="F3" s="483" t="s">
        <v>488</v>
      </c>
    </row>
    <row r="4" spans="1:6" s="509" customFormat="1" ht="9.75" customHeight="1" thickBot="1">
      <c r="A4" s="484">
        <v>1</v>
      </c>
      <c r="B4" s="485">
        <v>2</v>
      </c>
      <c r="C4" s="485">
        <v>3</v>
      </c>
      <c r="D4" s="486">
        <v>4</v>
      </c>
      <c r="E4" s="486">
        <v>5</v>
      </c>
      <c r="F4" s="487">
        <v>6</v>
      </c>
    </row>
    <row r="5" spans="1:6" s="510" customFormat="1" ht="26.25" customHeight="1">
      <c r="A5" s="488" t="s">
        <v>489</v>
      </c>
      <c r="B5" s="489"/>
      <c r="C5" s="490" t="s">
        <v>520</v>
      </c>
      <c r="D5" s="491">
        <v>900000</v>
      </c>
      <c r="E5" s="491">
        <v>2222212</v>
      </c>
      <c r="F5" s="492" t="s">
        <v>453</v>
      </c>
    </row>
    <row r="6" spans="1:6" s="510" customFormat="1" ht="25.5" customHeight="1">
      <c r="A6" s="493" t="s">
        <v>494</v>
      </c>
      <c r="B6" s="494"/>
      <c r="C6" s="494" t="s">
        <v>373</v>
      </c>
      <c r="D6" s="495">
        <f>SUM(D8,D9,D10,)+D11+D12</f>
        <v>9640700</v>
      </c>
      <c r="E6" s="495">
        <f>SUM(E8,E9,E10,)+E11+E12</f>
        <v>4814771</v>
      </c>
      <c r="F6" s="496">
        <f>E6/D6*100</f>
        <v>49.94213075813997</v>
      </c>
    </row>
    <row r="7" spans="1:6" ht="12.75">
      <c r="A7" s="497"/>
      <c r="B7" s="498"/>
      <c r="C7" s="498" t="s">
        <v>272</v>
      </c>
      <c r="D7" s="499"/>
      <c r="E7" s="499"/>
      <c r="F7" s="500"/>
    </row>
    <row r="8" spans="1:6" ht="17.25" customHeight="1">
      <c r="A8" s="501" t="s">
        <v>243</v>
      </c>
      <c r="B8" s="502" t="s">
        <v>291</v>
      </c>
      <c r="C8" s="503" t="s">
        <v>495</v>
      </c>
      <c r="D8" s="504">
        <v>8411400</v>
      </c>
      <c r="E8" s="504">
        <v>4110982</v>
      </c>
      <c r="F8" s="505">
        <f aca="true" t="shared" si="0" ref="F8:F14">E8/D8*100</f>
        <v>48.873932995696315</v>
      </c>
    </row>
    <row r="9" spans="1:6" ht="17.25" customHeight="1">
      <c r="A9" s="501" t="s">
        <v>244</v>
      </c>
      <c r="B9" s="502" t="s">
        <v>290</v>
      </c>
      <c r="C9" s="503" t="s">
        <v>177</v>
      </c>
      <c r="D9" s="504">
        <v>128300</v>
      </c>
      <c r="E9" s="504">
        <v>152601</v>
      </c>
      <c r="F9" s="505">
        <f t="shared" si="0"/>
        <v>118.9407638347623</v>
      </c>
    </row>
    <row r="10" spans="1:6" ht="17.25" customHeight="1">
      <c r="A10" s="501" t="s">
        <v>245</v>
      </c>
      <c r="B10" s="502" t="s">
        <v>292</v>
      </c>
      <c r="C10" s="503" t="s">
        <v>179</v>
      </c>
      <c r="D10" s="504">
        <v>51000</v>
      </c>
      <c r="E10" s="504">
        <v>23078</v>
      </c>
      <c r="F10" s="505">
        <f t="shared" si="0"/>
        <v>45.25098039215686</v>
      </c>
    </row>
    <row r="11" spans="1:6" ht="17.25" customHeight="1">
      <c r="A11" s="501" t="s">
        <v>246</v>
      </c>
      <c r="B11" s="502" t="s">
        <v>496</v>
      </c>
      <c r="C11" s="503" t="s">
        <v>497</v>
      </c>
      <c r="D11" s="504">
        <v>500000</v>
      </c>
      <c r="E11" s="504">
        <v>270000</v>
      </c>
      <c r="F11" s="505">
        <f t="shared" si="0"/>
        <v>54</v>
      </c>
    </row>
    <row r="12" spans="1:6" ht="15" customHeight="1" thickBot="1">
      <c r="A12" s="501"/>
      <c r="B12" s="502"/>
      <c r="C12" s="503" t="s">
        <v>498</v>
      </c>
      <c r="D12" s="504">
        <v>550000</v>
      </c>
      <c r="E12" s="504">
        <v>258110</v>
      </c>
      <c r="F12" s="505">
        <f t="shared" si="0"/>
        <v>46.92909090909091</v>
      </c>
    </row>
    <row r="13" spans="1:6" s="510" customFormat="1" ht="24.75" customHeight="1" thickBot="1">
      <c r="A13" s="895" t="s">
        <v>499</v>
      </c>
      <c r="B13" s="896"/>
      <c r="C13" s="896"/>
      <c r="D13" s="506">
        <f>D6+D5</f>
        <v>10540700</v>
      </c>
      <c r="E13" s="506">
        <f>E6+E5</f>
        <v>7036983</v>
      </c>
      <c r="F13" s="507">
        <f t="shared" si="0"/>
        <v>66.76011080858008</v>
      </c>
    </row>
    <row r="14" spans="1:6" s="510" customFormat="1" ht="24.75" customHeight="1">
      <c r="A14" s="493" t="s">
        <v>500</v>
      </c>
      <c r="B14" s="494"/>
      <c r="C14" s="494" t="s">
        <v>501</v>
      </c>
      <c r="D14" s="495">
        <f>SUM(D16,D17,D18,D19,D20,D21,D22,D23,D24,D25,D26,D27,D28,D29,D30,D31,D32,D33,D34,D35)</f>
        <v>10240700</v>
      </c>
      <c r="E14" s="495">
        <f>SUM(E16,E17,E18,E19,E20,E21,E22,E23,E24,E25,E26,E27,E28,E29,E30,E31,E32,E33,E34,E35)</f>
        <v>4117346</v>
      </c>
      <c r="F14" s="496">
        <f t="shared" si="0"/>
        <v>40.205708594139075</v>
      </c>
    </row>
    <row r="15" spans="1:6" ht="12.75">
      <c r="A15" s="511"/>
      <c r="B15" s="512"/>
      <c r="C15" s="498" t="s">
        <v>272</v>
      </c>
      <c r="D15" s="499"/>
      <c r="E15" s="499"/>
      <c r="F15" s="513"/>
    </row>
    <row r="16" spans="1:6" ht="17.25" customHeight="1">
      <c r="A16" s="501" t="s">
        <v>243</v>
      </c>
      <c r="B16" s="514">
        <v>3020</v>
      </c>
      <c r="C16" s="503" t="s">
        <v>728</v>
      </c>
      <c r="D16" s="515">
        <v>30000</v>
      </c>
      <c r="E16" s="504">
        <v>4165</v>
      </c>
      <c r="F16" s="516">
        <f>E16/D16*100</f>
        <v>13.883333333333333</v>
      </c>
    </row>
    <row r="17" spans="1:7" ht="17.25" customHeight="1">
      <c r="A17" s="501" t="s">
        <v>244</v>
      </c>
      <c r="B17" s="514">
        <v>4010</v>
      </c>
      <c r="C17" s="503" t="s">
        <v>502</v>
      </c>
      <c r="D17" s="504">
        <v>1151140</v>
      </c>
      <c r="E17" s="504">
        <v>529971</v>
      </c>
      <c r="F17" s="505">
        <f aca="true" t="shared" si="1" ref="F17:F35">E17/D17*100</f>
        <v>46.03879632364439</v>
      </c>
      <c r="G17" s="517">
        <f>(D17+D18+D19+D20)/6</f>
        <v>246790</v>
      </c>
    </row>
    <row r="18" spans="1:6" ht="17.25" customHeight="1">
      <c r="A18" s="501" t="s">
        <v>245</v>
      </c>
      <c r="B18" s="514">
        <v>4040</v>
      </c>
      <c r="C18" s="503" t="s">
        <v>503</v>
      </c>
      <c r="D18" s="504">
        <v>93100</v>
      </c>
      <c r="E18" s="504"/>
      <c r="F18" s="505"/>
    </row>
    <row r="19" spans="1:6" ht="17.25" customHeight="1">
      <c r="A19" s="501" t="s">
        <v>246</v>
      </c>
      <c r="B19" s="514">
        <v>4110</v>
      </c>
      <c r="C19" s="503" t="s">
        <v>504</v>
      </c>
      <c r="D19" s="504">
        <v>207400</v>
      </c>
      <c r="E19" s="504">
        <v>89404</v>
      </c>
      <c r="F19" s="505">
        <f t="shared" si="1"/>
        <v>43.107039537126326</v>
      </c>
    </row>
    <row r="20" spans="1:6" ht="17.25" customHeight="1">
      <c r="A20" s="501" t="s">
        <v>247</v>
      </c>
      <c r="B20" s="514">
        <v>4120</v>
      </c>
      <c r="C20" s="503" t="s">
        <v>505</v>
      </c>
      <c r="D20" s="504">
        <v>29100</v>
      </c>
      <c r="E20" s="504">
        <v>12545</v>
      </c>
      <c r="F20" s="505">
        <f t="shared" si="1"/>
        <v>43.10996563573883</v>
      </c>
    </row>
    <row r="21" spans="1:6" ht="17.25" customHeight="1">
      <c r="A21" s="501" t="s">
        <v>248</v>
      </c>
      <c r="B21" s="514">
        <v>4210</v>
      </c>
      <c r="C21" s="503" t="s">
        <v>507</v>
      </c>
      <c r="D21" s="504">
        <v>236700</v>
      </c>
      <c r="E21" s="504">
        <v>119687</v>
      </c>
      <c r="F21" s="505">
        <f t="shared" si="1"/>
        <v>50.56485002112379</v>
      </c>
    </row>
    <row r="22" spans="1:6" ht="17.25" customHeight="1">
      <c r="A22" s="501" t="s">
        <v>249</v>
      </c>
      <c r="B22" s="514">
        <v>4260</v>
      </c>
      <c r="C22" s="503" t="s">
        <v>508</v>
      </c>
      <c r="D22" s="504">
        <v>2497700</v>
      </c>
      <c r="E22" s="504">
        <v>1013330</v>
      </c>
      <c r="F22" s="505">
        <f t="shared" si="1"/>
        <v>40.570524882892265</v>
      </c>
    </row>
    <row r="23" spans="1:6" ht="17.25" customHeight="1">
      <c r="A23" s="501" t="s">
        <v>250</v>
      </c>
      <c r="B23" s="514">
        <v>4270</v>
      </c>
      <c r="C23" s="503" t="s">
        <v>509</v>
      </c>
      <c r="D23" s="504">
        <v>1756000</v>
      </c>
      <c r="E23" s="504">
        <v>488393</v>
      </c>
      <c r="F23" s="505">
        <f t="shared" si="1"/>
        <v>27.8128132118451</v>
      </c>
    </row>
    <row r="24" spans="1:6" ht="17.25" customHeight="1">
      <c r="A24" s="501" t="s">
        <v>251</v>
      </c>
      <c r="B24" s="514">
        <v>4300</v>
      </c>
      <c r="C24" s="503" t="s">
        <v>510</v>
      </c>
      <c r="D24" s="504">
        <v>3032234</v>
      </c>
      <c r="E24" s="504">
        <v>1296992</v>
      </c>
      <c r="F24" s="505">
        <f t="shared" si="1"/>
        <v>42.77347988314886</v>
      </c>
    </row>
    <row r="25" spans="1:6" ht="17.25" customHeight="1">
      <c r="A25" s="501" t="s">
        <v>252</v>
      </c>
      <c r="B25" s="514">
        <v>4410</v>
      </c>
      <c r="C25" s="503" t="s">
        <v>511</v>
      </c>
      <c r="D25" s="504">
        <v>7600</v>
      </c>
      <c r="E25" s="504">
        <v>3874</v>
      </c>
      <c r="F25" s="505">
        <f t="shared" si="1"/>
        <v>50.973684210526315</v>
      </c>
    </row>
    <row r="26" spans="1:6" ht="17.25" customHeight="1">
      <c r="A26" s="501" t="s">
        <v>253</v>
      </c>
      <c r="B26" s="514">
        <v>4430</v>
      </c>
      <c r="C26" s="503" t="s">
        <v>512</v>
      </c>
      <c r="D26" s="504">
        <v>18000</v>
      </c>
      <c r="E26" s="504">
        <v>10406</v>
      </c>
      <c r="F26" s="505">
        <f t="shared" si="1"/>
        <v>57.81111111111111</v>
      </c>
    </row>
    <row r="27" spans="1:6" ht="17.25" customHeight="1">
      <c r="A27" s="501" t="s">
        <v>254</v>
      </c>
      <c r="B27" s="514">
        <v>4440</v>
      </c>
      <c r="C27" s="503" t="s">
        <v>513</v>
      </c>
      <c r="D27" s="504">
        <v>33000</v>
      </c>
      <c r="E27" s="504">
        <v>16504</v>
      </c>
      <c r="F27" s="505">
        <f t="shared" si="1"/>
        <v>50.01212121212121</v>
      </c>
    </row>
    <row r="28" spans="1:6" ht="17.25" customHeight="1">
      <c r="A28" s="501" t="s">
        <v>255</v>
      </c>
      <c r="B28" s="514">
        <v>4480</v>
      </c>
      <c r="C28" s="503" t="s">
        <v>154</v>
      </c>
      <c r="D28" s="504">
        <v>450000</v>
      </c>
      <c r="E28" s="504">
        <v>223341</v>
      </c>
      <c r="F28" s="505">
        <f t="shared" si="1"/>
        <v>49.63133333333333</v>
      </c>
    </row>
    <row r="29" spans="1:6" s="455" customFormat="1" ht="30" customHeight="1">
      <c r="A29" s="451" t="s">
        <v>256</v>
      </c>
      <c r="B29" s="456">
        <v>4500</v>
      </c>
      <c r="C29" s="458" t="s">
        <v>514</v>
      </c>
      <c r="D29" s="453">
        <v>1926</v>
      </c>
      <c r="E29" s="453">
        <v>1926</v>
      </c>
      <c r="F29" s="454">
        <f t="shared" si="1"/>
        <v>100</v>
      </c>
    </row>
    <row r="30" spans="1:6" ht="17.25" customHeight="1">
      <c r="A30" s="501" t="s">
        <v>257</v>
      </c>
      <c r="B30" s="514">
        <v>4570</v>
      </c>
      <c r="C30" s="503" t="s">
        <v>528</v>
      </c>
      <c r="D30" s="504">
        <v>1000</v>
      </c>
      <c r="E30" s="504"/>
      <c r="F30" s="505"/>
    </row>
    <row r="31" spans="1:6" ht="17.25" customHeight="1">
      <c r="A31" s="501" t="s">
        <v>258</v>
      </c>
      <c r="B31" s="514">
        <v>4580</v>
      </c>
      <c r="C31" s="503" t="s">
        <v>177</v>
      </c>
      <c r="D31" s="504">
        <v>10800</v>
      </c>
      <c r="E31" s="504">
        <v>287</v>
      </c>
      <c r="F31" s="505">
        <f t="shared" si="1"/>
        <v>2.6574074074074074</v>
      </c>
    </row>
    <row r="32" spans="1:6" ht="17.25" customHeight="1">
      <c r="A32" s="501" t="s">
        <v>259</v>
      </c>
      <c r="B32" s="514">
        <v>4590</v>
      </c>
      <c r="C32" s="503" t="s">
        <v>628</v>
      </c>
      <c r="D32" s="504">
        <v>60000</v>
      </c>
      <c r="E32" s="504"/>
      <c r="F32" s="505"/>
    </row>
    <row r="33" spans="1:6" ht="17.25" customHeight="1">
      <c r="A33" s="501" t="s">
        <v>260</v>
      </c>
      <c r="B33" s="514">
        <v>4610</v>
      </c>
      <c r="C33" s="503" t="s">
        <v>515</v>
      </c>
      <c r="D33" s="504">
        <v>60000</v>
      </c>
      <c r="E33" s="504">
        <v>35519</v>
      </c>
      <c r="F33" s="505">
        <f t="shared" si="1"/>
        <v>59.19833333333333</v>
      </c>
    </row>
    <row r="34" spans="1:6" ht="17.25" customHeight="1">
      <c r="A34" s="501" t="s">
        <v>261</v>
      </c>
      <c r="B34" s="514">
        <v>6080</v>
      </c>
      <c r="C34" s="503" t="s">
        <v>530</v>
      </c>
      <c r="D34" s="504">
        <v>15000</v>
      </c>
      <c r="E34" s="504"/>
      <c r="F34" s="505"/>
    </row>
    <row r="35" spans="1:6" ht="12.75">
      <c r="A35" s="518"/>
      <c r="B35" s="519"/>
      <c r="C35" s="519" t="s">
        <v>516</v>
      </c>
      <c r="D35" s="520">
        <v>550000</v>
      </c>
      <c r="E35" s="520">
        <v>271002</v>
      </c>
      <c r="F35" s="521">
        <f t="shared" si="1"/>
        <v>49.27309090909091</v>
      </c>
    </row>
    <row r="36" spans="1:6" s="457" customFormat="1" ht="26.25" customHeight="1">
      <c r="A36" s="473" t="s">
        <v>517</v>
      </c>
      <c r="B36" s="474"/>
      <c r="C36" s="475" t="s">
        <v>597</v>
      </c>
      <c r="D36" s="476">
        <v>300000</v>
      </c>
      <c r="E36" s="476">
        <v>2919637</v>
      </c>
      <c r="F36" s="477" t="s">
        <v>453</v>
      </c>
    </row>
    <row r="37" spans="1:6" ht="20.25" customHeight="1" thickBot="1">
      <c r="A37" s="897" t="s">
        <v>518</v>
      </c>
      <c r="B37" s="898"/>
      <c r="C37" s="898"/>
      <c r="D37" s="524">
        <f>D36+D14</f>
        <v>10540700</v>
      </c>
      <c r="E37" s="524">
        <f>E36+E14</f>
        <v>7036983</v>
      </c>
      <c r="F37" s="525">
        <f>E37/D37*100</f>
        <v>66.76011080858008</v>
      </c>
    </row>
  </sheetData>
  <mergeCells count="3">
    <mergeCell ref="A13:C13"/>
    <mergeCell ref="A37:C37"/>
    <mergeCell ref="A1:F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7">
    <tabColor indexed="10"/>
  </sheetPr>
  <dimension ref="A1:F41"/>
  <sheetViews>
    <sheetView view="pageBreakPreview" zoomScaleSheetLayoutView="100" workbookViewId="0" topLeftCell="A14">
      <selection activeCell="C22" sqref="C22"/>
    </sheetView>
  </sheetViews>
  <sheetFormatPr defaultColWidth="9.00390625" defaultRowHeight="12.75"/>
  <cols>
    <col min="1" max="1" width="3.625" style="455" customWidth="1"/>
    <col min="2" max="2" width="4.375" style="455" customWidth="1"/>
    <col min="3" max="3" width="51.875" style="455" customWidth="1"/>
    <col min="4" max="5" width="10.75390625" style="455" customWidth="1"/>
    <col min="6" max="6" width="5.125" style="455" customWidth="1"/>
    <col min="7" max="16384" width="9.125" style="455" customWidth="1"/>
  </cols>
  <sheetData>
    <row r="1" spans="1:6" ht="12.75">
      <c r="A1" s="900" t="s">
        <v>519</v>
      </c>
      <c r="B1" s="900"/>
      <c r="C1" s="900"/>
      <c r="D1" s="900"/>
      <c r="E1" s="900"/>
      <c r="F1" s="900"/>
    </row>
    <row r="2" ht="15" customHeight="1" thickBot="1">
      <c r="F2" s="462" t="s">
        <v>486</v>
      </c>
    </row>
    <row r="3" spans="1:6" s="471" customFormat="1" ht="25.5">
      <c r="A3" s="463" t="s">
        <v>242</v>
      </c>
      <c r="B3" s="464" t="s">
        <v>48</v>
      </c>
      <c r="C3" s="464" t="s">
        <v>43</v>
      </c>
      <c r="D3" s="465" t="s">
        <v>487</v>
      </c>
      <c r="E3" s="465" t="s">
        <v>409</v>
      </c>
      <c r="F3" s="466" t="s">
        <v>488</v>
      </c>
    </row>
    <row r="4" spans="1:6" s="472" customFormat="1" ht="9.75" customHeight="1" thickBot="1">
      <c r="A4" s="467">
        <v>1</v>
      </c>
      <c r="B4" s="468">
        <v>2</v>
      </c>
      <c r="C4" s="468">
        <v>3</v>
      </c>
      <c r="D4" s="469">
        <v>4</v>
      </c>
      <c r="E4" s="469">
        <v>5</v>
      </c>
      <c r="F4" s="470">
        <v>6</v>
      </c>
    </row>
    <row r="5" spans="1:6" s="457" customFormat="1" ht="24" customHeight="1">
      <c r="A5" s="488" t="s">
        <v>489</v>
      </c>
      <c r="B5" s="489"/>
      <c r="C5" s="490" t="s">
        <v>520</v>
      </c>
      <c r="D5" s="491">
        <v>137243</v>
      </c>
      <c r="E5" s="491">
        <v>137243</v>
      </c>
      <c r="F5" s="492" t="s">
        <v>453</v>
      </c>
    </row>
    <row r="6" spans="1:6" ht="12.75" customHeight="1" hidden="1">
      <c r="A6" s="530" t="s">
        <v>243</v>
      </c>
      <c r="B6" s="531"/>
      <c r="C6" s="532" t="s">
        <v>490</v>
      </c>
      <c r="D6" s="533">
        <v>479484</v>
      </c>
      <c r="E6" s="533">
        <v>479484</v>
      </c>
      <c r="F6" s="534">
        <f>E6/D6*100</f>
        <v>100</v>
      </c>
    </row>
    <row r="7" spans="1:6" ht="12.75" customHeight="1" hidden="1">
      <c r="A7" s="528" t="s">
        <v>244</v>
      </c>
      <c r="B7" s="535"/>
      <c r="C7" s="536" t="s">
        <v>491</v>
      </c>
      <c r="D7" s="515">
        <v>31662</v>
      </c>
      <c r="E7" s="515">
        <v>31662</v>
      </c>
      <c r="F7" s="537">
        <f>E7/D7*100</f>
        <v>100</v>
      </c>
    </row>
    <row r="8" spans="1:6" ht="12.75" customHeight="1" hidden="1">
      <c r="A8" s="501" t="s">
        <v>245</v>
      </c>
      <c r="B8" s="538"/>
      <c r="C8" s="536" t="s">
        <v>492</v>
      </c>
      <c r="D8" s="515">
        <v>9173</v>
      </c>
      <c r="E8" s="515">
        <v>9173</v>
      </c>
      <c r="F8" s="537">
        <f>E8/D8*100</f>
        <v>100</v>
      </c>
    </row>
    <row r="9" spans="1:6" ht="12.75" customHeight="1" hidden="1">
      <c r="A9" s="539" t="s">
        <v>245</v>
      </c>
      <c r="B9" s="540"/>
      <c r="C9" s="541" t="s">
        <v>493</v>
      </c>
      <c r="D9" s="542">
        <v>399287</v>
      </c>
      <c r="E9" s="542">
        <v>399287</v>
      </c>
      <c r="F9" s="543">
        <f>E9/D9*100</f>
        <v>100</v>
      </c>
    </row>
    <row r="10" spans="1:6" s="457" customFormat="1" ht="22.5" customHeight="1">
      <c r="A10" s="493" t="s">
        <v>494</v>
      </c>
      <c r="B10" s="494"/>
      <c r="C10" s="494" t="s">
        <v>373</v>
      </c>
      <c r="D10" s="495">
        <f>SUM(D12,D13,D14,D15,D16,D17)</f>
        <v>6042954</v>
      </c>
      <c r="E10" s="495">
        <f>SUM(E12,E13,E14,E15,E16,E17)</f>
        <v>3260757</v>
      </c>
      <c r="F10" s="496">
        <f>E10/D10*100</f>
        <v>53.95965284528064</v>
      </c>
    </row>
    <row r="11" spans="1:6" ht="12.75">
      <c r="A11" s="497"/>
      <c r="B11" s="498"/>
      <c r="C11" s="498" t="s">
        <v>272</v>
      </c>
      <c r="D11" s="499"/>
      <c r="E11" s="499"/>
      <c r="F11" s="513"/>
    </row>
    <row r="12" spans="1:6" ht="53.25" customHeight="1">
      <c r="A12" s="451" t="s">
        <v>243</v>
      </c>
      <c r="B12" s="452" t="s">
        <v>521</v>
      </c>
      <c r="C12" s="458" t="s">
        <v>522</v>
      </c>
      <c r="D12" s="453">
        <v>10300</v>
      </c>
      <c r="E12" s="453">
        <v>6843</v>
      </c>
      <c r="F12" s="454">
        <f aca="true" t="shared" si="0" ref="F12:F17">E12/D12*100</f>
        <v>66.4368932038835</v>
      </c>
    </row>
    <row r="13" spans="1:6" ht="17.25" customHeight="1">
      <c r="A13" s="501" t="s">
        <v>244</v>
      </c>
      <c r="B13" s="502" t="s">
        <v>291</v>
      </c>
      <c r="C13" s="503" t="s">
        <v>495</v>
      </c>
      <c r="D13" s="504">
        <v>1404736</v>
      </c>
      <c r="E13" s="504">
        <v>832621</v>
      </c>
      <c r="F13" s="505">
        <f t="shared" si="0"/>
        <v>59.27241844730967</v>
      </c>
    </row>
    <row r="14" spans="1:6" ht="17.25" customHeight="1">
      <c r="A14" s="501" t="s">
        <v>245</v>
      </c>
      <c r="B14" s="502" t="s">
        <v>290</v>
      </c>
      <c r="C14" s="503" t="s">
        <v>177</v>
      </c>
      <c r="D14" s="504">
        <v>3682</v>
      </c>
      <c r="E14" s="504">
        <v>2010</v>
      </c>
      <c r="F14" s="505">
        <f t="shared" si="0"/>
        <v>54.58989679521999</v>
      </c>
    </row>
    <row r="15" spans="1:6" ht="17.25" customHeight="1">
      <c r="A15" s="501" t="s">
        <v>246</v>
      </c>
      <c r="B15" s="502" t="s">
        <v>292</v>
      </c>
      <c r="C15" s="503" t="s">
        <v>179</v>
      </c>
      <c r="D15" s="504">
        <v>4700</v>
      </c>
      <c r="E15" s="504">
        <v>3483</v>
      </c>
      <c r="F15" s="505">
        <f t="shared" si="0"/>
        <v>74.1063829787234</v>
      </c>
    </row>
    <row r="16" spans="1:6" ht="17.25" customHeight="1">
      <c r="A16" s="501" t="s">
        <v>247</v>
      </c>
      <c r="B16" s="502" t="s">
        <v>523</v>
      </c>
      <c r="C16" s="503" t="s">
        <v>524</v>
      </c>
      <c r="D16" s="504">
        <v>490576</v>
      </c>
      <c r="E16" s="504">
        <v>100000</v>
      </c>
      <c r="F16" s="505">
        <f t="shared" si="0"/>
        <v>20.384201428524836</v>
      </c>
    </row>
    <row r="17" spans="1:6" ht="17.25" customHeight="1">
      <c r="A17" s="501" t="s">
        <v>248</v>
      </c>
      <c r="B17" s="502" t="s">
        <v>496</v>
      </c>
      <c r="C17" s="503" t="s">
        <v>497</v>
      </c>
      <c r="D17" s="504">
        <v>4128960</v>
      </c>
      <c r="E17" s="504">
        <v>2315800</v>
      </c>
      <c r="F17" s="505">
        <f t="shared" si="0"/>
        <v>56.08676276834844</v>
      </c>
    </row>
    <row r="18" spans="1:6" ht="13.5" thickBot="1">
      <c r="A18" s="501"/>
      <c r="B18" s="502"/>
      <c r="C18" s="503"/>
      <c r="D18" s="504"/>
      <c r="E18" s="504"/>
      <c r="F18" s="505"/>
    </row>
    <row r="19" spans="1:6" s="457" customFormat="1" ht="24.75" customHeight="1" thickBot="1">
      <c r="A19" s="895" t="s">
        <v>499</v>
      </c>
      <c r="B19" s="896"/>
      <c r="C19" s="896"/>
      <c r="D19" s="506">
        <f>D10+D5</f>
        <v>6180197</v>
      </c>
      <c r="E19" s="506">
        <f>E10+E5</f>
        <v>3398000</v>
      </c>
      <c r="F19" s="507">
        <f>E19/D19*100</f>
        <v>54.98206610565974</v>
      </c>
    </row>
    <row r="20" spans="1:6" s="457" customFormat="1" ht="24.75" customHeight="1">
      <c r="A20" s="493" t="s">
        <v>500</v>
      </c>
      <c r="B20" s="494"/>
      <c r="C20" s="494" t="s">
        <v>501</v>
      </c>
      <c r="D20" s="495">
        <f>SUM(D22,D23,D24,D25,D26,D27,D28,D29,D30,D31,D32,D33,D34,D35,D36,D37,D38,D39)</f>
        <v>6141697</v>
      </c>
      <c r="E20" s="495">
        <f>SUM(E22,E23,E24,E25,E26,E27,E28,E29,E30,E31,E32,E33,E34,E35,E36,E37,E38,E39)</f>
        <v>2642460</v>
      </c>
      <c r="F20" s="496">
        <f>E20/D20*100</f>
        <v>43.02491640339795</v>
      </c>
    </row>
    <row r="21" spans="1:6" ht="12.75">
      <c r="A21" s="511"/>
      <c r="B21" s="512"/>
      <c r="C21" s="498" t="s">
        <v>272</v>
      </c>
      <c r="D21" s="499"/>
      <c r="E21" s="499"/>
      <c r="F21" s="513"/>
    </row>
    <row r="22" spans="1:6" ht="17.25" customHeight="1">
      <c r="A22" s="501" t="s">
        <v>243</v>
      </c>
      <c r="B22" s="514">
        <v>3020</v>
      </c>
      <c r="C22" s="503" t="s">
        <v>728</v>
      </c>
      <c r="D22" s="504">
        <v>6307</v>
      </c>
      <c r="E22" s="504">
        <v>700</v>
      </c>
      <c r="F22" s="505">
        <f>E22/D22*100</f>
        <v>11.098779134295228</v>
      </c>
    </row>
    <row r="23" spans="1:6" ht="17.25" customHeight="1">
      <c r="A23" s="501" t="s">
        <v>244</v>
      </c>
      <c r="B23" s="514">
        <v>4010</v>
      </c>
      <c r="C23" s="503" t="s">
        <v>502</v>
      </c>
      <c r="D23" s="504">
        <v>3493407</v>
      </c>
      <c r="E23" s="504">
        <v>1617641</v>
      </c>
      <c r="F23" s="505">
        <f aca="true" t="shared" si="1" ref="F23:F38">E23/D23*100</f>
        <v>46.30554069422772</v>
      </c>
    </row>
    <row r="24" spans="1:6" ht="17.25" customHeight="1">
      <c r="A24" s="501" t="s">
        <v>245</v>
      </c>
      <c r="B24" s="514">
        <v>4040</v>
      </c>
      <c r="C24" s="503" t="s">
        <v>503</v>
      </c>
      <c r="D24" s="504">
        <v>268796</v>
      </c>
      <c r="E24" s="504"/>
      <c r="F24" s="505"/>
    </row>
    <row r="25" spans="1:6" ht="17.25" customHeight="1">
      <c r="A25" s="501" t="s">
        <v>246</v>
      </c>
      <c r="B25" s="514">
        <v>4110</v>
      </c>
      <c r="C25" s="503" t="s">
        <v>504</v>
      </c>
      <c r="D25" s="504">
        <v>652265</v>
      </c>
      <c r="E25" s="504">
        <v>276945</v>
      </c>
      <c r="F25" s="505">
        <f t="shared" si="1"/>
        <v>42.458969897204355</v>
      </c>
    </row>
    <row r="26" spans="1:6" ht="17.25" customHeight="1">
      <c r="A26" s="501" t="s">
        <v>247</v>
      </c>
      <c r="B26" s="514">
        <v>4120</v>
      </c>
      <c r="C26" s="503" t="s">
        <v>505</v>
      </c>
      <c r="D26" s="504">
        <v>85941</v>
      </c>
      <c r="E26" s="504">
        <v>37272</v>
      </c>
      <c r="F26" s="505">
        <f t="shared" si="1"/>
        <v>43.36928823262471</v>
      </c>
    </row>
    <row r="27" spans="1:6" ht="27.75" customHeight="1">
      <c r="A27" s="451" t="s">
        <v>248</v>
      </c>
      <c r="B27" s="456">
        <v>4140</v>
      </c>
      <c r="C27" s="458" t="s">
        <v>506</v>
      </c>
      <c r="D27" s="453">
        <v>11400</v>
      </c>
      <c r="E27" s="453">
        <v>6279</v>
      </c>
      <c r="F27" s="454">
        <f t="shared" si="1"/>
        <v>55.07894736842105</v>
      </c>
    </row>
    <row r="28" spans="1:6" ht="17.25" customHeight="1">
      <c r="A28" s="501" t="s">
        <v>249</v>
      </c>
      <c r="B28" s="514">
        <v>4210</v>
      </c>
      <c r="C28" s="503" t="s">
        <v>507</v>
      </c>
      <c r="D28" s="504">
        <v>79100</v>
      </c>
      <c r="E28" s="504">
        <v>56596</v>
      </c>
      <c r="F28" s="505">
        <f t="shared" si="1"/>
        <v>71.54993678887485</v>
      </c>
    </row>
    <row r="29" spans="1:6" ht="17.25" customHeight="1">
      <c r="A29" s="501" t="s">
        <v>250</v>
      </c>
      <c r="B29" s="514">
        <v>4220</v>
      </c>
      <c r="C29" s="503" t="s">
        <v>525</v>
      </c>
      <c r="D29" s="504">
        <v>395705</v>
      </c>
      <c r="E29" s="504">
        <v>241868</v>
      </c>
      <c r="F29" s="505">
        <f t="shared" si="1"/>
        <v>61.123311557852446</v>
      </c>
    </row>
    <row r="30" spans="1:6" ht="17.25" customHeight="1">
      <c r="A30" s="501" t="s">
        <v>251</v>
      </c>
      <c r="B30" s="514">
        <v>4240</v>
      </c>
      <c r="C30" s="503" t="s">
        <v>526</v>
      </c>
      <c r="D30" s="504">
        <v>10200</v>
      </c>
      <c r="E30" s="504">
        <v>6999</v>
      </c>
      <c r="F30" s="505">
        <f t="shared" si="1"/>
        <v>68.61764705882352</v>
      </c>
    </row>
    <row r="31" spans="1:6" ht="17.25" customHeight="1">
      <c r="A31" s="501" t="s">
        <v>252</v>
      </c>
      <c r="B31" s="514">
        <v>4260</v>
      </c>
      <c r="C31" s="503" t="s">
        <v>508</v>
      </c>
      <c r="D31" s="504">
        <v>324500</v>
      </c>
      <c r="E31" s="504">
        <v>190749</v>
      </c>
      <c r="F31" s="505">
        <f t="shared" si="1"/>
        <v>58.782434514637906</v>
      </c>
    </row>
    <row r="32" spans="1:6" ht="17.25" customHeight="1">
      <c r="A32" s="501" t="s">
        <v>253</v>
      </c>
      <c r="B32" s="514">
        <v>4270</v>
      </c>
      <c r="C32" s="503" t="s">
        <v>509</v>
      </c>
      <c r="D32" s="504">
        <v>450000</v>
      </c>
      <c r="E32" s="504">
        <v>41851</v>
      </c>
      <c r="F32" s="505">
        <f t="shared" si="1"/>
        <v>9.300222222222223</v>
      </c>
    </row>
    <row r="33" spans="1:6" ht="17.25" customHeight="1">
      <c r="A33" s="501" t="s">
        <v>254</v>
      </c>
      <c r="B33" s="514">
        <v>4300</v>
      </c>
      <c r="C33" s="503" t="s">
        <v>510</v>
      </c>
      <c r="D33" s="504">
        <v>131076</v>
      </c>
      <c r="E33" s="504">
        <v>52451</v>
      </c>
      <c r="F33" s="505">
        <f t="shared" si="1"/>
        <v>40.015716073117886</v>
      </c>
    </row>
    <row r="34" spans="1:6" ht="17.25" customHeight="1">
      <c r="A34" s="501" t="s">
        <v>255</v>
      </c>
      <c r="B34" s="514">
        <v>4350</v>
      </c>
      <c r="C34" s="526" t="s">
        <v>726</v>
      </c>
      <c r="D34" s="504">
        <v>4500</v>
      </c>
      <c r="E34" s="504">
        <v>1589</v>
      </c>
      <c r="F34" s="505">
        <f t="shared" si="1"/>
        <v>35.31111111111111</v>
      </c>
    </row>
    <row r="35" spans="1:6" ht="17.25" customHeight="1">
      <c r="A35" s="501" t="s">
        <v>256</v>
      </c>
      <c r="B35" s="514">
        <v>4410</v>
      </c>
      <c r="C35" s="503" t="s">
        <v>511</v>
      </c>
      <c r="D35" s="504">
        <v>1300</v>
      </c>
      <c r="E35" s="504">
        <v>360</v>
      </c>
      <c r="F35" s="505">
        <f t="shared" si="1"/>
        <v>27.692307692307693</v>
      </c>
    </row>
    <row r="36" spans="1:6" ht="17.25" customHeight="1">
      <c r="A36" s="501" t="s">
        <v>257</v>
      </c>
      <c r="B36" s="514">
        <v>4430</v>
      </c>
      <c r="C36" s="503" t="s">
        <v>512</v>
      </c>
      <c r="D36" s="504">
        <v>7550</v>
      </c>
      <c r="E36" s="504">
        <v>767</v>
      </c>
      <c r="F36" s="505">
        <f t="shared" si="1"/>
        <v>10.158940397350994</v>
      </c>
    </row>
    <row r="37" spans="1:6" ht="17.25" customHeight="1">
      <c r="A37" s="501" t="s">
        <v>258</v>
      </c>
      <c r="B37" s="514">
        <v>4440</v>
      </c>
      <c r="C37" s="503" t="s">
        <v>513</v>
      </c>
      <c r="D37" s="504">
        <v>219550</v>
      </c>
      <c r="E37" s="504">
        <v>109770</v>
      </c>
      <c r="F37" s="505">
        <f t="shared" si="1"/>
        <v>49.99772261443862</v>
      </c>
    </row>
    <row r="38" spans="1:6" ht="17.25" customHeight="1">
      <c r="A38" s="501" t="s">
        <v>259</v>
      </c>
      <c r="B38" s="514">
        <v>4480</v>
      </c>
      <c r="C38" s="503" t="s">
        <v>154</v>
      </c>
      <c r="D38" s="504">
        <v>100</v>
      </c>
      <c r="E38" s="504">
        <v>7</v>
      </c>
      <c r="F38" s="505">
        <f t="shared" si="1"/>
        <v>7.000000000000001</v>
      </c>
    </row>
    <row r="39" spans="1:6" ht="12.75">
      <c r="A39" s="518"/>
      <c r="B39" s="544"/>
      <c r="C39" s="519" t="s">
        <v>516</v>
      </c>
      <c r="D39" s="520"/>
      <c r="E39" s="520">
        <v>616</v>
      </c>
      <c r="F39" s="545"/>
    </row>
    <row r="40" spans="1:6" s="457" customFormat="1" ht="28.5" customHeight="1">
      <c r="A40" s="473" t="s">
        <v>517</v>
      </c>
      <c r="B40" s="474"/>
      <c r="C40" s="475" t="s">
        <v>597</v>
      </c>
      <c r="D40" s="476">
        <v>38500</v>
      </c>
      <c r="E40" s="476">
        <v>755540</v>
      </c>
      <c r="F40" s="477" t="s">
        <v>453</v>
      </c>
    </row>
    <row r="41" spans="1:6" ht="25.5" customHeight="1" thickBot="1">
      <c r="A41" s="897" t="s">
        <v>518</v>
      </c>
      <c r="B41" s="898"/>
      <c r="C41" s="898"/>
      <c r="D41" s="524">
        <f>D40+D20</f>
        <v>6180197</v>
      </c>
      <c r="E41" s="524">
        <f>E40+E20</f>
        <v>3398000</v>
      </c>
      <c r="F41" s="525">
        <f>E41/D41*100</f>
        <v>54.98206610565974</v>
      </c>
    </row>
  </sheetData>
  <mergeCells count="3">
    <mergeCell ref="A19:C19"/>
    <mergeCell ref="A41:C41"/>
    <mergeCell ref="A1:F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9">
    <tabColor indexed="10"/>
  </sheetPr>
  <dimension ref="A1:F39"/>
  <sheetViews>
    <sheetView view="pageBreakPreview" zoomScaleSheetLayoutView="100" workbookViewId="0" topLeftCell="A6">
      <selection activeCell="C17" sqref="C17"/>
    </sheetView>
  </sheetViews>
  <sheetFormatPr defaultColWidth="9.00390625" defaultRowHeight="14.25" customHeight="1"/>
  <cols>
    <col min="1" max="1" width="3.625" style="478" customWidth="1"/>
    <col min="2" max="2" width="4.375" style="478" customWidth="1"/>
    <col min="3" max="3" width="51.875" style="478" customWidth="1"/>
    <col min="4" max="5" width="10.75390625" style="478" customWidth="1"/>
    <col min="6" max="6" width="5.125" style="478" customWidth="1"/>
    <col min="7" max="16384" width="9.125" style="478" customWidth="1"/>
  </cols>
  <sheetData>
    <row r="1" spans="1:6" ht="14.25" customHeight="1">
      <c r="A1" s="899" t="s">
        <v>531</v>
      </c>
      <c r="B1" s="899"/>
      <c r="C1" s="899"/>
      <c r="D1" s="899"/>
      <c r="E1" s="899"/>
      <c r="F1" s="899"/>
    </row>
    <row r="2" ht="14.25" customHeight="1" thickBot="1">
      <c r="F2" s="479" t="s">
        <v>486</v>
      </c>
    </row>
    <row r="3" spans="1:6" s="508" customFormat="1" ht="27" customHeight="1">
      <c r="A3" s="480" t="s">
        <v>242</v>
      </c>
      <c r="B3" s="481" t="s">
        <v>48</v>
      </c>
      <c r="C3" s="481" t="s">
        <v>43</v>
      </c>
      <c r="D3" s="482" t="s">
        <v>487</v>
      </c>
      <c r="E3" s="482" t="s">
        <v>409</v>
      </c>
      <c r="F3" s="483" t="s">
        <v>488</v>
      </c>
    </row>
    <row r="4" spans="1:6" s="509" customFormat="1" ht="14.25" customHeight="1" thickBot="1">
      <c r="A4" s="484">
        <v>1</v>
      </c>
      <c r="B4" s="485">
        <v>2</v>
      </c>
      <c r="C4" s="485">
        <v>3</v>
      </c>
      <c r="D4" s="486">
        <v>4</v>
      </c>
      <c r="E4" s="486">
        <v>5</v>
      </c>
      <c r="F4" s="487">
        <v>6</v>
      </c>
    </row>
    <row r="5" spans="1:6" s="510" customFormat="1" ht="19.5" customHeight="1">
      <c r="A5" s="488" t="s">
        <v>489</v>
      </c>
      <c r="B5" s="489"/>
      <c r="C5" s="490" t="s">
        <v>520</v>
      </c>
      <c r="D5" s="491">
        <v>286353</v>
      </c>
      <c r="E5" s="491">
        <v>286353</v>
      </c>
      <c r="F5" s="496">
        <f>E5/D5*100</f>
        <v>100</v>
      </c>
    </row>
    <row r="6" spans="1:6" s="510" customFormat="1" ht="20.25" customHeight="1">
      <c r="A6" s="493" t="s">
        <v>494</v>
      </c>
      <c r="B6" s="494"/>
      <c r="C6" s="494" t="s">
        <v>373</v>
      </c>
      <c r="D6" s="495">
        <f>SUM(D8,D9,D10,D11,D12,D13)</f>
        <v>2078215</v>
      </c>
      <c r="E6" s="495">
        <f>SUM(E8,E9,E10,E11,E12,E13)</f>
        <v>826617</v>
      </c>
      <c r="F6" s="496">
        <f>E6/D6*100</f>
        <v>39.77533604559682</v>
      </c>
    </row>
    <row r="7" spans="1:6" ht="14.25" customHeight="1">
      <c r="A7" s="497"/>
      <c r="B7" s="498"/>
      <c r="C7" s="498" t="s">
        <v>272</v>
      </c>
      <c r="D7" s="499"/>
      <c r="E7" s="499"/>
      <c r="F7" s="500"/>
    </row>
    <row r="8" spans="1:6" s="455" customFormat="1" ht="54" customHeight="1">
      <c r="A8" s="451" t="s">
        <v>243</v>
      </c>
      <c r="B8" s="452" t="s">
        <v>521</v>
      </c>
      <c r="C8" s="458" t="s">
        <v>522</v>
      </c>
      <c r="D8" s="453">
        <v>752215</v>
      </c>
      <c r="E8" s="453">
        <v>168213</v>
      </c>
      <c r="F8" s="454">
        <f>E8/D8*100</f>
        <v>22.362356507115653</v>
      </c>
    </row>
    <row r="9" spans="1:6" ht="14.25" customHeight="1">
      <c r="A9" s="501" t="s">
        <v>244</v>
      </c>
      <c r="B9" s="502" t="s">
        <v>291</v>
      </c>
      <c r="C9" s="503" t="s">
        <v>495</v>
      </c>
      <c r="D9" s="504">
        <v>891000</v>
      </c>
      <c r="E9" s="504">
        <v>436005</v>
      </c>
      <c r="F9" s="505">
        <f>E9/D9*100</f>
        <v>48.93434343434343</v>
      </c>
    </row>
    <row r="10" spans="1:6" ht="14.25" customHeight="1">
      <c r="A10" s="501" t="s">
        <v>245</v>
      </c>
      <c r="B10" s="502" t="s">
        <v>290</v>
      </c>
      <c r="C10" s="503" t="s">
        <v>177</v>
      </c>
      <c r="D10" s="504">
        <v>3000</v>
      </c>
      <c r="E10" s="504">
        <v>1221</v>
      </c>
      <c r="F10" s="505">
        <f>E10/D10*100</f>
        <v>40.699999999999996</v>
      </c>
    </row>
    <row r="11" spans="1:6" ht="14.25" customHeight="1">
      <c r="A11" s="501" t="s">
        <v>246</v>
      </c>
      <c r="B11" s="502" t="s">
        <v>292</v>
      </c>
      <c r="C11" s="503" t="s">
        <v>179</v>
      </c>
      <c r="D11" s="504"/>
      <c r="E11" s="504">
        <v>4904</v>
      </c>
      <c r="F11" s="505"/>
    </row>
    <row r="12" spans="1:6" ht="14.25" customHeight="1">
      <c r="A12" s="501" t="s">
        <v>247</v>
      </c>
      <c r="B12" s="502" t="s">
        <v>496</v>
      </c>
      <c r="C12" s="503" t="s">
        <v>497</v>
      </c>
      <c r="D12" s="504">
        <v>432000</v>
      </c>
      <c r="E12" s="504">
        <v>216000</v>
      </c>
      <c r="F12" s="505">
        <f>E12/D12*100</f>
        <v>50</v>
      </c>
    </row>
    <row r="13" spans="1:6" ht="14.25" customHeight="1" thickBot="1">
      <c r="A13" s="501"/>
      <c r="B13" s="502"/>
      <c r="C13" s="503" t="s">
        <v>498</v>
      </c>
      <c r="D13" s="504"/>
      <c r="E13" s="504">
        <v>274</v>
      </c>
      <c r="F13" s="505"/>
    </row>
    <row r="14" spans="1:6" s="510" customFormat="1" ht="14.25" customHeight="1" thickBot="1">
      <c r="A14" s="901" t="s">
        <v>499</v>
      </c>
      <c r="B14" s="902"/>
      <c r="C14" s="903"/>
      <c r="D14" s="506">
        <f>D6+D5</f>
        <v>2364568</v>
      </c>
      <c r="E14" s="506">
        <f>E6+E5</f>
        <v>1112970</v>
      </c>
      <c r="F14" s="507">
        <f>E14/D14*100</f>
        <v>47.06864002219433</v>
      </c>
    </row>
    <row r="15" spans="1:6" s="510" customFormat="1" ht="14.25" customHeight="1">
      <c r="A15" s="493" t="s">
        <v>500</v>
      </c>
      <c r="B15" s="494"/>
      <c r="C15" s="494" t="s">
        <v>501</v>
      </c>
      <c r="D15" s="495">
        <f>SUM(D17,D18,D19,D20,D21,D22,D23,D24,D25,D26,D27,D28,D29,D30,D31,D32,D33,D34,D35,D36,D37)</f>
        <v>2168215</v>
      </c>
      <c r="E15" s="495">
        <f>SUM(E17,E18,E19,E20,E21,E22,E23,E24,E25,E26,E27,E28,E29,E30,E31,E32,E33,E34,E35,E36,E37)</f>
        <v>978331</v>
      </c>
      <c r="F15" s="496">
        <f>E15/D15*100</f>
        <v>45.12149394778655</v>
      </c>
    </row>
    <row r="16" spans="1:6" ht="14.25" customHeight="1">
      <c r="A16" s="511"/>
      <c r="B16" s="512"/>
      <c r="C16" s="498" t="s">
        <v>272</v>
      </c>
      <c r="D16" s="499"/>
      <c r="E16" s="499"/>
      <c r="F16" s="513"/>
    </row>
    <row r="17" spans="1:6" ht="14.25" customHeight="1">
      <c r="A17" s="501" t="s">
        <v>243</v>
      </c>
      <c r="B17" s="514">
        <v>3020</v>
      </c>
      <c r="C17" s="503" t="s">
        <v>728</v>
      </c>
      <c r="D17" s="504">
        <v>10000</v>
      </c>
      <c r="E17" s="504">
        <v>6911</v>
      </c>
      <c r="F17" s="505">
        <f>E17/D17*100</f>
        <v>69.11</v>
      </c>
    </row>
    <row r="18" spans="1:6" ht="14.25" customHeight="1">
      <c r="A18" s="501" t="s">
        <v>244</v>
      </c>
      <c r="B18" s="514">
        <v>4010</v>
      </c>
      <c r="C18" s="503" t="s">
        <v>502</v>
      </c>
      <c r="D18" s="504">
        <v>911000</v>
      </c>
      <c r="E18" s="504">
        <v>418137</v>
      </c>
      <c r="F18" s="505">
        <f aca="true" t="shared" si="0" ref="F18:F36">E18/D18*100</f>
        <v>45.898682766191</v>
      </c>
    </row>
    <row r="19" spans="1:6" ht="14.25" customHeight="1">
      <c r="A19" s="501" t="s">
        <v>245</v>
      </c>
      <c r="B19" s="514">
        <v>4040</v>
      </c>
      <c r="C19" s="503" t="s">
        <v>503</v>
      </c>
      <c r="D19" s="504">
        <v>77000</v>
      </c>
      <c r="E19" s="504"/>
      <c r="F19" s="505"/>
    </row>
    <row r="20" spans="1:6" ht="14.25" customHeight="1">
      <c r="A20" s="501" t="s">
        <v>246</v>
      </c>
      <c r="B20" s="514">
        <v>4110</v>
      </c>
      <c r="C20" s="503" t="s">
        <v>504</v>
      </c>
      <c r="D20" s="504">
        <v>175000</v>
      </c>
      <c r="E20" s="504">
        <v>75270</v>
      </c>
      <c r="F20" s="505">
        <f t="shared" si="0"/>
        <v>43.011428571428574</v>
      </c>
    </row>
    <row r="21" spans="1:6" ht="14.25" customHeight="1">
      <c r="A21" s="501" t="s">
        <v>247</v>
      </c>
      <c r="B21" s="514">
        <v>4120</v>
      </c>
      <c r="C21" s="503" t="s">
        <v>505</v>
      </c>
      <c r="D21" s="504">
        <v>24000</v>
      </c>
      <c r="E21" s="504">
        <v>10234</v>
      </c>
      <c r="F21" s="505">
        <f t="shared" si="0"/>
        <v>42.641666666666666</v>
      </c>
    </row>
    <row r="22" spans="1:6" s="455" customFormat="1" ht="27" customHeight="1">
      <c r="A22" s="501" t="s">
        <v>248</v>
      </c>
      <c r="B22" s="456">
        <v>4140</v>
      </c>
      <c r="C22" s="458" t="s">
        <v>506</v>
      </c>
      <c r="D22" s="453">
        <v>12000</v>
      </c>
      <c r="E22" s="453">
        <v>776</v>
      </c>
      <c r="F22" s="454">
        <f t="shared" si="0"/>
        <v>6.466666666666667</v>
      </c>
    </row>
    <row r="23" spans="1:6" ht="14.25" customHeight="1">
      <c r="A23" s="501" t="s">
        <v>249</v>
      </c>
      <c r="B23" s="514">
        <v>4170</v>
      </c>
      <c r="C23" s="503" t="s">
        <v>629</v>
      </c>
      <c r="D23" s="504">
        <v>145000</v>
      </c>
      <c r="E23" s="504">
        <v>25914</v>
      </c>
      <c r="F23" s="505">
        <f t="shared" si="0"/>
        <v>17.871724137931032</v>
      </c>
    </row>
    <row r="24" spans="1:6" ht="14.25" customHeight="1">
      <c r="A24" s="501" t="s">
        <v>250</v>
      </c>
      <c r="B24" s="514">
        <v>4210</v>
      </c>
      <c r="C24" s="503" t="s">
        <v>507</v>
      </c>
      <c r="D24" s="504">
        <v>204000</v>
      </c>
      <c r="E24" s="504">
        <v>117162</v>
      </c>
      <c r="F24" s="505">
        <f t="shared" si="0"/>
        <v>57.43235294117647</v>
      </c>
    </row>
    <row r="25" spans="1:6" ht="14.25" customHeight="1">
      <c r="A25" s="501" t="s">
        <v>251</v>
      </c>
      <c r="B25" s="514">
        <v>4260</v>
      </c>
      <c r="C25" s="503" t="s">
        <v>508</v>
      </c>
      <c r="D25" s="504">
        <v>306000</v>
      </c>
      <c r="E25" s="504">
        <v>141392</v>
      </c>
      <c r="F25" s="505">
        <f t="shared" si="0"/>
        <v>46.20653594771242</v>
      </c>
    </row>
    <row r="26" spans="1:6" ht="14.25" customHeight="1">
      <c r="A26" s="501" t="s">
        <v>252</v>
      </c>
      <c r="B26" s="514">
        <v>4270</v>
      </c>
      <c r="C26" s="503" t="s">
        <v>509</v>
      </c>
      <c r="D26" s="504">
        <v>50000</v>
      </c>
      <c r="E26" s="504">
        <v>13120</v>
      </c>
      <c r="F26" s="505">
        <f t="shared" si="0"/>
        <v>26.240000000000002</v>
      </c>
    </row>
    <row r="27" spans="1:6" ht="14.25" customHeight="1">
      <c r="A27" s="501" t="s">
        <v>253</v>
      </c>
      <c r="B27" s="514">
        <v>4280</v>
      </c>
      <c r="C27" s="503" t="s">
        <v>532</v>
      </c>
      <c r="D27" s="504">
        <v>2000</v>
      </c>
      <c r="E27" s="504">
        <v>762</v>
      </c>
      <c r="F27" s="505">
        <f t="shared" si="0"/>
        <v>38.1</v>
      </c>
    </row>
    <row r="28" spans="1:6" ht="14.25" customHeight="1">
      <c r="A28" s="501" t="s">
        <v>254</v>
      </c>
      <c r="B28" s="514">
        <v>4300</v>
      </c>
      <c r="C28" s="503" t="s">
        <v>510</v>
      </c>
      <c r="D28" s="504">
        <v>173000</v>
      </c>
      <c r="E28" s="504">
        <v>125653</v>
      </c>
      <c r="F28" s="505">
        <f t="shared" si="0"/>
        <v>72.63179190751445</v>
      </c>
    </row>
    <row r="29" spans="1:6" ht="14.25" customHeight="1">
      <c r="A29" s="501" t="s">
        <v>255</v>
      </c>
      <c r="B29" s="514">
        <v>4410</v>
      </c>
      <c r="C29" s="503" t="s">
        <v>511</v>
      </c>
      <c r="D29" s="504">
        <v>9500</v>
      </c>
      <c r="E29" s="504">
        <v>6607</v>
      </c>
      <c r="F29" s="505">
        <f t="shared" si="0"/>
        <v>69.54736842105264</v>
      </c>
    </row>
    <row r="30" spans="1:6" ht="14.25" customHeight="1">
      <c r="A30" s="501" t="s">
        <v>256</v>
      </c>
      <c r="B30" s="514">
        <v>4420</v>
      </c>
      <c r="C30" s="503" t="s">
        <v>533</v>
      </c>
      <c r="D30" s="504">
        <v>1500</v>
      </c>
      <c r="E30" s="504"/>
      <c r="F30" s="505"/>
    </row>
    <row r="31" spans="1:6" ht="14.25" customHeight="1">
      <c r="A31" s="501" t="s">
        <v>257</v>
      </c>
      <c r="B31" s="514">
        <v>4430</v>
      </c>
      <c r="C31" s="503" t="s">
        <v>512</v>
      </c>
      <c r="D31" s="504">
        <v>15500</v>
      </c>
      <c r="E31" s="504">
        <v>5604</v>
      </c>
      <c r="F31" s="505">
        <f t="shared" si="0"/>
        <v>36.15483870967742</v>
      </c>
    </row>
    <row r="32" spans="1:6" ht="14.25" customHeight="1">
      <c r="A32" s="501" t="s">
        <v>258</v>
      </c>
      <c r="B32" s="514">
        <v>4440</v>
      </c>
      <c r="C32" s="503" t="s">
        <v>513</v>
      </c>
      <c r="D32" s="504">
        <v>29000</v>
      </c>
      <c r="E32" s="504">
        <v>21723</v>
      </c>
      <c r="F32" s="505">
        <f t="shared" si="0"/>
        <v>74.90689655172413</v>
      </c>
    </row>
    <row r="33" spans="1:6" ht="14.25" customHeight="1">
      <c r="A33" s="501" t="s">
        <v>259</v>
      </c>
      <c r="B33" s="514">
        <v>4480</v>
      </c>
      <c r="C33" s="503" t="s">
        <v>154</v>
      </c>
      <c r="D33" s="504">
        <v>16500</v>
      </c>
      <c r="E33" s="504">
        <v>6254</v>
      </c>
      <c r="F33" s="505">
        <f t="shared" si="0"/>
        <v>37.903030303030306</v>
      </c>
    </row>
    <row r="34" spans="1:6" s="455" customFormat="1" ht="28.5" customHeight="1">
      <c r="A34" s="451" t="s">
        <v>260</v>
      </c>
      <c r="B34" s="456">
        <v>4500</v>
      </c>
      <c r="C34" s="458" t="s">
        <v>514</v>
      </c>
      <c r="D34" s="453">
        <v>3100</v>
      </c>
      <c r="E34" s="453">
        <v>1200</v>
      </c>
      <c r="F34" s="454">
        <f t="shared" si="0"/>
        <v>38.70967741935484</v>
      </c>
    </row>
    <row r="35" spans="1:6" s="455" customFormat="1" ht="15" customHeight="1">
      <c r="A35" s="451" t="s">
        <v>261</v>
      </c>
      <c r="B35" s="456">
        <v>4520</v>
      </c>
      <c r="C35" s="458" t="s">
        <v>630</v>
      </c>
      <c r="D35" s="453">
        <v>1115</v>
      </c>
      <c r="E35" s="453">
        <v>1114</v>
      </c>
      <c r="F35" s="454">
        <f t="shared" si="0"/>
        <v>99.91031390134529</v>
      </c>
    </row>
    <row r="36" spans="1:6" s="455" customFormat="1" ht="28.5" customHeight="1">
      <c r="A36" s="451" t="s">
        <v>529</v>
      </c>
      <c r="B36" s="456">
        <v>4600</v>
      </c>
      <c r="C36" s="458" t="s">
        <v>535</v>
      </c>
      <c r="D36" s="453">
        <v>3000</v>
      </c>
      <c r="E36" s="453">
        <v>498</v>
      </c>
      <c r="F36" s="454">
        <f t="shared" si="0"/>
        <v>16.6</v>
      </c>
    </row>
    <row r="37" spans="1:6" ht="14.25" customHeight="1">
      <c r="A37" s="518"/>
      <c r="B37" s="519"/>
      <c r="C37" s="519" t="s">
        <v>516</v>
      </c>
      <c r="D37" s="520"/>
      <c r="E37" s="520"/>
      <c r="F37" s="521"/>
    </row>
    <row r="38" spans="1:6" s="457" customFormat="1" ht="30" customHeight="1">
      <c r="A38" s="473" t="s">
        <v>517</v>
      </c>
      <c r="B38" s="474"/>
      <c r="C38" s="475" t="s">
        <v>597</v>
      </c>
      <c r="D38" s="476">
        <v>196353</v>
      </c>
      <c r="E38" s="476">
        <v>134639</v>
      </c>
      <c r="F38" s="546">
        <f>E38/D38*100</f>
        <v>68.56987160878622</v>
      </c>
    </row>
    <row r="39" spans="1:6" ht="14.25" customHeight="1" thickBot="1">
      <c r="A39" s="904" t="s">
        <v>518</v>
      </c>
      <c r="B39" s="905"/>
      <c r="C39" s="906"/>
      <c r="D39" s="524">
        <f>D38+D15</f>
        <v>2364568</v>
      </c>
      <c r="E39" s="524">
        <f>E38+E15</f>
        <v>1112970</v>
      </c>
      <c r="F39" s="525">
        <f>E39/D39*100</f>
        <v>47.06864002219433</v>
      </c>
    </row>
  </sheetData>
  <mergeCells count="3">
    <mergeCell ref="A14:C14"/>
    <mergeCell ref="A39:C39"/>
    <mergeCell ref="A1:F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20">
    <tabColor indexed="12"/>
  </sheetPr>
  <dimension ref="A1:F28"/>
  <sheetViews>
    <sheetView view="pageBreakPreview" zoomScaleSheetLayoutView="100" workbookViewId="0" topLeftCell="A4">
      <selection activeCell="C24" sqref="C24"/>
    </sheetView>
  </sheetViews>
  <sheetFormatPr defaultColWidth="9.00390625" defaultRowHeight="12.75"/>
  <cols>
    <col min="1" max="1" width="3.625" style="15" customWidth="1"/>
    <col min="2" max="2" width="4.375" style="15" customWidth="1"/>
    <col min="3" max="3" width="51.00390625" style="15" customWidth="1"/>
    <col min="4" max="5" width="10.75390625" style="15" customWidth="1"/>
    <col min="6" max="6" width="6.125" style="15" customWidth="1"/>
    <col min="7" max="16384" width="9.125" style="15" customWidth="1"/>
  </cols>
  <sheetData>
    <row r="1" spans="1:6" ht="12" customHeight="1">
      <c r="A1" s="899" t="s">
        <v>536</v>
      </c>
      <c r="B1" s="899"/>
      <c r="C1" s="899"/>
      <c r="D1" s="899"/>
      <c r="E1" s="899"/>
      <c r="F1" s="899"/>
    </row>
    <row r="2" spans="1:6" ht="11.25" customHeight="1" thickBot="1">
      <c r="A2" s="478"/>
      <c r="B2" s="478"/>
      <c r="C2" s="478"/>
      <c r="D2" s="478"/>
      <c r="E2" s="478"/>
      <c r="F2" s="479" t="s">
        <v>486</v>
      </c>
    </row>
    <row r="3" spans="1:6" s="16" customFormat="1" ht="30" customHeight="1">
      <c r="A3" s="480" t="s">
        <v>242</v>
      </c>
      <c r="B3" s="481" t="s">
        <v>48</v>
      </c>
      <c r="C3" s="481" t="s">
        <v>43</v>
      </c>
      <c r="D3" s="482" t="s">
        <v>487</v>
      </c>
      <c r="E3" s="482" t="s">
        <v>409</v>
      </c>
      <c r="F3" s="483" t="s">
        <v>488</v>
      </c>
    </row>
    <row r="4" spans="1:6" s="17" customFormat="1" ht="9.75" customHeight="1" thickBot="1">
      <c r="A4" s="484">
        <v>1</v>
      </c>
      <c r="B4" s="485">
        <v>2</v>
      </c>
      <c r="C4" s="485">
        <v>3</v>
      </c>
      <c r="D4" s="486">
        <v>4</v>
      </c>
      <c r="E4" s="486">
        <v>5</v>
      </c>
      <c r="F4" s="487">
        <v>6</v>
      </c>
    </row>
    <row r="5" spans="1:6" s="18" customFormat="1" ht="17.25" customHeight="1">
      <c r="A5" s="493" t="s">
        <v>489</v>
      </c>
      <c r="B5" s="494"/>
      <c r="C5" s="494" t="s">
        <v>373</v>
      </c>
      <c r="D5" s="495">
        <f>SUM(D7,D8,D9,D10)</f>
        <v>1043000</v>
      </c>
      <c r="E5" s="495">
        <f>SUM(E7,E8,E9,E10)</f>
        <v>198766</v>
      </c>
      <c r="F5" s="496">
        <f>E5/D5*100</f>
        <v>19.057142857142857</v>
      </c>
    </row>
    <row r="6" spans="1:6" ht="13.5" customHeight="1">
      <c r="A6" s="497"/>
      <c r="B6" s="498"/>
      <c r="C6" s="498" t="s">
        <v>272</v>
      </c>
      <c r="D6" s="499"/>
      <c r="E6" s="499"/>
      <c r="F6" s="500"/>
    </row>
    <row r="7" spans="1:6" s="19" customFormat="1" ht="53.25" customHeight="1">
      <c r="A7" s="451" t="s">
        <v>243</v>
      </c>
      <c r="B7" s="452" t="s">
        <v>521</v>
      </c>
      <c r="C7" s="458" t="s">
        <v>522</v>
      </c>
      <c r="D7" s="453">
        <v>200000</v>
      </c>
      <c r="E7" s="453">
        <v>71432</v>
      </c>
      <c r="F7" s="454">
        <f>E7/D7*100</f>
        <v>35.716</v>
      </c>
    </row>
    <row r="8" spans="1:6" ht="17.25" customHeight="1">
      <c r="A8" s="501" t="s">
        <v>244</v>
      </c>
      <c r="B8" s="502" t="s">
        <v>291</v>
      </c>
      <c r="C8" s="503" t="s">
        <v>495</v>
      </c>
      <c r="D8" s="504">
        <v>838000</v>
      </c>
      <c r="E8" s="504">
        <v>125474</v>
      </c>
      <c r="F8" s="505">
        <f>E8/D8*100</f>
        <v>14.973031026252984</v>
      </c>
    </row>
    <row r="9" spans="1:6" ht="17.25" customHeight="1">
      <c r="A9" s="501" t="s">
        <v>245</v>
      </c>
      <c r="B9" s="502" t="s">
        <v>290</v>
      </c>
      <c r="C9" s="503" t="s">
        <v>177</v>
      </c>
      <c r="D9" s="504">
        <v>5000</v>
      </c>
      <c r="E9" s="504">
        <v>1860</v>
      </c>
      <c r="F9" s="505">
        <f>E9/D9*100</f>
        <v>37.2</v>
      </c>
    </row>
    <row r="10" spans="1:6" ht="15" customHeight="1">
      <c r="A10" s="518"/>
      <c r="B10" s="529"/>
      <c r="C10" s="519" t="s">
        <v>498</v>
      </c>
      <c r="D10" s="520"/>
      <c r="E10" s="520"/>
      <c r="F10" s="521"/>
    </row>
    <row r="11" spans="1:6" s="18" customFormat="1" ht="18" customHeight="1">
      <c r="A11" s="493" t="s">
        <v>494</v>
      </c>
      <c r="B11" s="494"/>
      <c r="C11" s="494" t="s">
        <v>501</v>
      </c>
      <c r="D11" s="495">
        <f>SUM(D13,D14,D15,D16,D17,D18,D19,D20,D21,D22,D23,D24,D25,D26,D27)</f>
        <v>894000</v>
      </c>
      <c r="E11" s="495">
        <f>SUM(E13,E14,E15,E16,E17,E18,E19,E20,E21,E22,E23,E24,E25,E26,E27)</f>
        <v>371522</v>
      </c>
      <c r="F11" s="496">
        <f>E11/D11*100</f>
        <v>41.55727069351231</v>
      </c>
    </row>
    <row r="12" spans="1:6" ht="15" customHeight="1">
      <c r="A12" s="511"/>
      <c r="B12" s="512"/>
      <c r="C12" s="498" t="s">
        <v>272</v>
      </c>
      <c r="D12" s="499"/>
      <c r="E12" s="499"/>
      <c r="F12" s="513"/>
    </row>
    <row r="13" spans="1:6" ht="17.25" customHeight="1">
      <c r="A13" s="501" t="s">
        <v>243</v>
      </c>
      <c r="B13" s="514">
        <v>4010</v>
      </c>
      <c r="C13" s="503" t="s">
        <v>502</v>
      </c>
      <c r="D13" s="504">
        <v>280000</v>
      </c>
      <c r="E13" s="504">
        <v>136373</v>
      </c>
      <c r="F13" s="505">
        <f aca="true" t="shared" si="0" ref="F13:F26">E13/D13*100</f>
        <v>48.70464285714286</v>
      </c>
    </row>
    <row r="14" spans="1:6" ht="17.25" customHeight="1">
      <c r="A14" s="501" t="s">
        <v>244</v>
      </c>
      <c r="B14" s="514">
        <v>4040</v>
      </c>
      <c r="C14" s="503" t="s">
        <v>503</v>
      </c>
      <c r="D14" s="504">
        <v>23000</v>
      </c>
      <c r="E14" s="504"/>
      <c r="F14" s="505"/>
    </row>
    <row r="15" spans="1:6" ht="17.25" customHeight="1">
      <c r="A15" s="501" t="s">
        <v>245</v>
      </c>
      <c r="B15" s="514">
        <v>4110</v>
      </c>
      <c r="C15" s="503" t="s">
        <v>504</v>
      </c>
      <c r="D15" s="504">
        <v>66000</v>
      </c>
      <c r="E15" s="504">
        <v>28086</v>
      </c>
      <c r="F15" s="505">
        <f t="shared" si="0"/>
        <v>42.554545454545455</v>
      </c>
    </row>
    <row r="16" spans="1:6" ht="17.25" customHeight="1">
      <c r="A16" s="501" t="s">
        <v>246</v>
      </c>
      <c r="B16" s="514">
        <v>4120</v>
      </c>
      <c r="C16" s="503" t="s">
        <v>505</v>
      </c>
      <c r="D16" s="504">
        <v>8000</v>
      </c>
      <c r="E16" s="504">
        <v>4303</v>
      </c>
      <c r="F16" s="505">
        <f t="shared" si="0"/>
        <v>53.7875</v>
      </c>
    </row>
    <row r="17" spans="1:6" ht="17.25" customHeight="1">
      <c r="A17" s="501" t="s">
        <v>247</v>
      </c>
      <c r="B17" s="514">
        <v>4170</v>
      </c>
      <c r="C17" s="503" t="s">
        <v>629</v>
      </c>
      <c r="D17" s="504">
        <v>80000</v>
      </c>
      <c r="E17" s="504">
        <v>25499</v>
      </c>
      <c r="F17" s="505">
        <f t="shared" si="0"/>
        <v>31.87375</v>
      </c>
    </row>
    <row r="18" spans="1:6" ht="17.25" customHeight="1">
      <c r="A18" s="501" t="s">
        <v>248</v>
      </c>
      <c r="B18" s="514">
        <v>4210</v>
      </c>
      <c r="C18" s="503" t="s">
        <v>507</v>
      </c>
      <c r="D18" s="504">
        <v>70000</v>
      </c>
      <c r="E18" s="504">
        <v>48131</v>
      </c>
      <c r="F18" s="505">
        <f t="shared" si="0"/>
        <v>68.75857142857143</v>
      </c>
    </row>
    <row r="19" spans="1:6" ht="17.25" customHeight="1">
      <c r="A19" s="501" t="s">
        <v>249</v>
      </c>
      <c r="B19" s="514">
        <v>4260</v>
      </c>
      <c r="C19" s="503" t="s">
        <v>508</v>
      </c>
      <c r="D19" s="504">
        <v>120000</v>
      </c>
      <c r="E19" s="504">
        <v>32947</v>
      </c>
      <c r="F19" s="505">
        <f t="shared" si="0"/>
        <v>27.455833333333334</v>
      </c>
    </row>
    <row r="20" spans="1:6" ht="17.25" customHeight="1">
      <c r="A20" s="501" t="s">
        <v>250</v>
      </c>
      <c r="B20" s="514">
        <v>4270</v>
      </c>
      <c r="C20" s="503" t="s">
        <v>509</v>
      </c>
      <c r="D20" s="504">
        <v>15000</v>
      </c>
      <c r="E20" s="504">
        <v>13948</v>
      </c>
      <c r="F20" s="505">
        <f t="shared" si="0"/>
        <v>92.98666666666666</v>
      </c>
    </row>
    <row r="21" spans="1:6" ht="17.25" customHeight="1">
      <c r="A21" s="501" t="s">
        <v>251</v>
      </c>
      <c r="B21" s="514">
        <v>4300</v>
      </c>
      <c r="C21" s="503" t="s">
        <v>510</v>
      </c>
      <c r="D21" s="504">
        <v>118000</v>
      </c>
      <c r="E21" s="504">
        <v>28045</v>
      </c>
      <c r="F21" s="505">
        <f t="shared" si="0"/>
        <v>23.76694915254237</v>
      </c>
    </row>
    <row r="22" spans="1:6" ht="17.25" customHeight="1">
      <c r="A22" s="501" t="s">
        <v>252</v>
      </c>
      <c r="B22" s="514">
        <v>4350</v>
      </c>
      <c r="C22" s="526" t="s">
        <v>726</v>
      </c>
      <c r="D22" s="504">
        <v>2000</v>
      </c>
      <c r="E22" s="504">
        <v>193</v>
      </c>
      <c r="F22" s="505">
        <f t="shared" si="0"/>
        <v>9.65</v>
      </c>
    </row>
    <row r="23" spans="1:6" ht="17.25" customHeight="1">
      <c r="A23" s="501" t="s">
        <v>253</v>
      </c>
      <c r="B23" s="514">
        <v>4410</v>
      </c>
      <c r="C23" s="503" t="s">
        <v>511</v>
      </c>
      <c r="D23" s="504">
        <v>2000</v>
      </c>
      <c r="E23" s="504">
        <v>372</v>
      </c>
      <c r="F23" s="505">
        <f t="shared" si="0"/>
        <v>18.6</v>
      </c>
    </row>
    <row r="24" spans="1:6" ht="17.25" customHeight="1">
      <c r="A24" s="501" t="s">
        <v>254</v>
      </c>
      <c r="B24" s="514">
        <v>4430</v>
      </c>
      <c r="C24" s="503" t="s">
        <v>512</v>
      </c>
      <c r="D24" s="504">
        <v>35000</v>
      </c>
      <c r="E24" s="504">
        <v>11958</v>
      </c>
      <c r="F24" s="505">
        <f t="shared" si="0"/>
        <v>34.16571428571429</v>
      </c>
    </row>
    <row r="25" spans="1:6" ht="17.25" customHeight="1">
      <c r="A25" s="501" t="s">
        <v>255</v>
      </c>
      <c r="B25" s="514">
        <v>4440</v>
      </c>
      <c r="C25" s="503" t="s">
        <v>513</v>
      </c>
      <c r="D25" s="504">
        <v>7000</v>
      </c>
      <c r="E25" s="504">
        <v>7000</v>
      </c>
      <c r="F25" s="505">
        <f t="shared" si="0"/>
        <v>100</v>
      </c>
    </row>
    <row r="26" spans="1:6" ht="17.25" customHeight="1">
      <c r="A26" s="501" t="s">
        <v>256</v>
      </c>
      <c r="B26" s="514">
        <v>4480</v>
      </c>
      <c r="C26" s="503" t="s">
        <v>154</v>
      </c>
      <c r="D26" s="504">
        <v>48000</v>
      </c>
      <c r="E26" s="504">
        <v>24236</v>
      </c>
      <c r="F26" s="505">
        <f t="shared" si="0"/>
        <v>50.49166666666667</v>
      </c>
    </row>
    <row r="27" spans="1:6" ht="12.75">
      <c r="A27" s="518"/>
      <c r="B27" s="519"/>
      <c r="C27" s="519" t="s">
        <v>516</v>
      </c>
      <c r="D27" s="520">
        <v>20000</v>
      </c>
      <c r="E27" s="520">
        <v>10431</v>
      </c>
      <c r="F27" s="521">
        <f>E27/D27*100</f>
        <v>52.154999999999994</v>
      </c>
    </row>
    <row r="28" spans="1:6" s="18" customFormat="1" ht="21.75" customHeight="1" thickBot="1">
      <c r="A28" s="523" t="s">
        <v>500</v>
      </c>
      <c r="B28" s="547"/>
      <c r="C28" s="548" t="s">
        <v>537</v>
      </c>
      <c r="D28" s="524">
        <f>D5-D11</f>
        <v>149000</v>
      </c>
      <c r="E28" s="524">
        <f>E5-E11</f>
        <v>-172756</v>
      </c>
      <c r="F28" s="525">
        <f>E28/D28*100</f>
        <v>-115.94362416107383</v>
      </c>
    </row>
  </sheetData>
  <mergeCells count="1">
    <mergeCell ref="A1:F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21">
    <tabColor indexed="12"/>
  </sheetPr>
  <dimension ref="A1:F32"/>
  <sheetViews>
    <sheetView view="pageBreakPreview" zoomScaleSheetLayoutView="100" workbookViewId="0" topLeftCell="A1">
      <selection activeCell="C12" sqref="C12"/>
    </sheetView>
  </sheetViews>
  <sheetFormatPr defaultColWidth="9.00390625" defaultRowHeight="12.75"/>
  <cols>
    <col min="1" max="1" width="3.625" style="478" customWidth="1"/>
    <col min="2" max="2" width="4.375" style="478" customWidth="1"/>
    <col min="3" max="3" width="51.875" style="478" customWidth="1"/>
    <col min="4" max="5" width="10.75390625" style="478" customWidth="1"/>
    <col min="6" max="6" width="5.125" style="478" customWidth="1"/>
    <col min="7" max="16384" width="9.125" style="478" customWidth="1"/>
  </cols>
  <sheetData>
    <row r="1" spans="1:6" ht="12" customHeight="1">
      <c r="A1" s="899" t="s">
        <v>538</v>
      </c>
      <c r="B1" s="899"/>
      <c r="C1" s="899"/>
      <c r="D1" s="899"/>
      <c r="E1" s="899"/>
      <c r="F1" s="899"/>
    </row>
    <row r="2" ht="11.25" customHeight="1" thickBot="1">
      <c r="F2" s="479" t="s">
        <v>486</v>
      </c>
    </row>
    <row r="3" spans="1:6" s="508" customFormat="1" ht="27.75" customHeight="1">
      <c r="A3" s="480" t="s">
        <v>242</v>
      </c>
      <c r="B3" s="481" t="s">
        <v>48</v>
      </c>
      <c r="C3" s="481" t="s">
        <v>43</v>
      </c>
      <c r="D3" s="482" t="s">
        <v>487</v>
      </c>
      <c r="E3" s="482" t="s">
        <v>409</v>
      </c>
      <c r="F3" s="483" t="s">
        <v>488</v>
      </c>
    </row>
    <row r="4" spans="1:6" s="509" customFormat="1" ht="9.75" customHeight="1" thickBot="1">
      <c r="A4" s="484">
        <v>1</v>
      </c>
      <c r="B4" s="485">
        <v>2</v>
      </c>
      <c r="C4" s="485">
        <v>3</v>
      </c>
      <c r="D4" s="486">
        <v>4</v>
      </c>
      <c r="E4" s="486">
        <v>5</v>
      </c>
      <c r="F4" s="487">
        <v>6</v>
      </c>
    </row>
    <row r="5" spans="1:6" s="510" customFormat="1" ht="17.25" customHeight="1">
      <c r="A5" s="493" t="s">
        <v>489</v>
      </c>
      <c r="B5" s="494"/>
      <c r="C5" s="494" t="s">
        <v>373</v>
      </c>
      <c r="D5" s="495">
        <f>SUM(D7,D8,D9)</f>
        <v>2963020</v>
      </c>
      <c r="E5" s="495">
        <f>SUM(E7,E8,E9)</f>
        <v>1312884</v>
      </c>
      <c r="F5" s="496">
        <f>E5/D5*100</f>
        <v>44.308982052095494</v>
      </c>
    </row>
    <row r="6" spans="1:6" ht="14.25" customHeight="1">
      <c r="A6" s="497"/>
      <c r="B6" s="498"/>
      <c r="C6" s="498" t="s">
        <v>272</v>
      </c>
      <c r="D6" s="499"/>
      <c r="E6" s="499"/>
      <c r="F6" s="500"/>
    </row>
    <row r="7" spans="1:6" ht="17.25" customHeight="1">
      <c r="A7" s="501" t="s">
        <v>243</v>
      </c>
      <c r="B7" s="502" t="s">
        <v>291</v>
      </c>
      <c r="C7" s="503" t="s">
        <v>495</v>
      </c>
      <c r="D7" s="504">
        <v>2883020</v>
      </c>
      <c r="E7" s="504">
        <v>1285277</v>
      </c>
      <c r="F7" s="505">
        <f>E7/D7*100</f>
        <v>44.580925557228184</v>
      </c>
    </row>
    <row r="8" spans="1:6" ht="17.25" customHeight="1">
      <c r="A8" s="501" t="s">
        <v>244</v>
      </c>
      <c r="B8" s="502" t="s">
        <v>290</v>
      </c>
      <c r="C8" s="503" t="s">
        <v>177</v>
      </c>
      <c r="D8" s="504"/>
      <c r="E8" s="504">
        <v>2484</v>
      </c>
      <c r="F8" s="505"/>
    </row>
    <row r="9" spans="1:6" ht="15" customHeight="1">
      <c r="A9" s="518"/>
      <c r="B9" s="529"/>
      <c r="C9" s="519" t="s">
        <v>498</v>
      </c>
      <c r="D9" s="520">
        <v>80000</v>
      </c>
      <c r="E9" s="520">
        <v>25123</v>
      </c>
      <c r="F9" s="521">
        <f>E9/D9*100</f>
        <v>31.403750000000002</v>
      </c>
    </row>
    <row r="10" spans="1:6" s="510" customFormat="1" ht="18" customHeight="1">
      <c r="A10" s="493" t="s">
        <v>494</v>
      </c>
      <c r="B10" s="494"/>
      <c r="C10" s="494" t="s">
        <v>501</v>
      </c>
      <c r="D10" s="495">
        <f>SUM(D12,D14,D15,D16,D17,D18,D20,D22,D23,D25,D26,D28,D29,D30,D31)+D21+D27+D19+D24+D13</f>
        <v>2618000</v>
      </c>
      <c r="E10" s="495">
        <f>SUM(E12,E14,E15,E16,E17,E18,E20,E22,E23,E25,E26,E28,E29,E30,E31)+E21+E27+E19+E24+E13</f>
        <v>1087406</v>
      </c>
      <c r="F10" s="496">
        <f>E10/D10*100</f>
        <v>41.535752482811304</v>
      </c>
    </row>
    <row r="11" spans="1:6" ht="15" customHeight="1">
      <c r="A11" s="511"/>
      <c r="B11" s="512"/>
      <c r="C11" s="498" t="s">
        <v>272</v>
      </c>
      <c r="D11" s="499"/>
      <c r="E11" s="499"/>
      <c r="F11" s="513"/>
    </row>
    <row r="12" spans="1:6" ht="17.25" customHeight="1">
      <c r="A12" s="501" t="s">
        <v>243</v>
      </c>
      <c r="B12" s="514">
        <v>3020</v>
      </c>
      <c r="C12" s="503" t="s">
        <v>728</v>
      </c>
      <c r="D12" s="504">
        <v>60000</v>
      </c>
      <c r="E12" s="504">
        <v>25255</v>
      </c>
      <c r="F12" s="505">
        <f>E12/D12*100</f>
        <v>42.09166666666667</v>
      </c>
    </row>
    <row r="13" spans="1:6" ht="17.25" customHeight="1">
      <c r="A13" s="501" t="s">
        <v>244</v>
      </c>
      <c r="B13" s="514">
        <v>3030</v>
      </c>
      <c r="C13" s="503" t="s">
        <v>539</v>
      </c>
      <c r="D13" s="504">
        <v>10000</v>
      </c>
      <c r="E13" s="504"/>
      <c r="F13" s="505"/>
    </row>
    <row r="14" spans="1:6" ht="17.25" customHeight="1">
      <c r="A14" s="501" t="s">
        <v>245</v>
      </c>
      <c r="B14" s="514">
        <v>4010</v>
      </c>
      <c r="C14" s="503" t="s">
        <v>502</v>
      </c>
      <c r="D14" s="504">
        <v>600000</v>
      </c>
      <c r="E14" s="504">
        <v>280300</v>
      </c>
      <c r="F14" s="505">
        <f aca="true" t="shared" si="0" ref="F14:F23">E14/D14*100</f>
        <v>46.71666666666667</v>
      </c>
    </row>
    <row r="15" spans="1:6" ht="17.25" customHeight="1">
      <c r="A15" s="501" t="s">
        <v>246</v>
      </c>
      <c r="B15" s="514">
        <v>4040</v>
      </c>
      <c r="C15" s="503" t="s">
        <v>503</v>
      </c>
      <c r="D15" s="504">
        <v>51000</v>
      </c>
      <c r="E15" s="504"/>
      <c r="F15" s="505"/>
    </row>
    <row r="16" spans="1:6" ht="17.25" customHeight="1">
      <c r="A16" s="501" t="s">
        <v>247</v>
      </c>
      <c r="B16" s="514">
        <v>4110</v>
      </c>
      <c r="C16" s="503" t="s">
        <v>504</v>
      </c>
      <c r="D16" s="504">
        <v>117200</v>
      </c>
      <c r="E16" s="504">
        <v>47256</v>
      </c>
      <c r="F16" s="505">
        <f t="shared" si="0"/>
        <v>40.32081911262799</v>
      </c>
    </row>
    <row r="17" spans="1:6" ht="17.25" customHeight="1">
      <c r="A17" s="501" t="s">
        <v>248</v>
      </c>
      <c r="B17" s="514">
        <v>4120</v>
      </c>
      <c r="C17" s="503" t="s">
        <v>505</v>
      </c>
      <c r="D17" s="504">
        <v>13100</v>
      </c>
      <c r="E17" s="504">
        <v>6530</v>
      </c>
      <c r="F17" s="505">
        <f t="shared" si="0"/>
        <v>49.847328244274806</v>
      </c>
    </row>
    <row r="18" spans="1:6" ht="17.25" customHeight="1">
      <c r="A18" s="501" t="s">
        <v>249</v>
      </c>
      <c r="B18" s="514">
        <v>4210</v>
      </c>
      <c r="C18" s="503" t="s">
        <v>507</v>
      </c>
      <c r="D18" s="504">
        <v>180000</v>
      </c>
      <c r="E18" s="504">
        <v>106342</v>
      </c>
      <c r="F18" s="505">
        <f t="shared" si="0"/>
        <v>59.07888888888889</v>
      </c>
    </row>
    <row r="19" spans="1:6" ht="17.25" customHeight="1">
      <c r="A19" s="501" t="s">
        <v>250</v>
      </c>
      <c r="B19" s="514">
        <v>4240</v>
      </c>
      <c r="C19" s="503" t="s">
        <v>526</v>
      </c>
      <c r="D19" s="504">
        <v>10000</v>
      </c>
      <c r="E19" s="504">
        <v>6214</v>
      </c>
      <c r="F19" s="505">
        <f t="shared" si="0"/>
        <v>62.13999999999999</v>
      </c>
    </row>
    <row r="20" spans="1:6" ht="17.25" customHeight="1">
      <c r="A20" s="501" t="s">
        <v>251</v>
      </c>
      <c r="B20" s="514">
        <v>4260</v>
      </c>
      <c r="C20" s="503" t="s">
        <v>508</v>
      </c>
      <c r="D20" s="504">
        <v>25000</v>
      </c>
      <c r="E20" s="504">
        <v>21435</v>
      </c>
      <c r="F20" s="505">
        <f t="shared" si="0"/>
        <v>85.74000000000001</v>
      </c>
    </row>
    <row r="21" spans="1:6" ht="17.25" customHeight="1">
      <c r="A21" s="501" t="s">
        <v>252</v>
      </c>
      <c r="B21" s="514">
        <v>4270</v>
      </c>
      <c r="C21" s="503" t="s">
        <v>509</v>
      </c>
      <c r="D21" s="504">
        <v>70000</v>
      </c>
      <c r="E21" s="504">
        <v>29502</v>
      </c>
      <c r="F21" s="505">
        <f t="shared" si="0"/>
        <v>42.145714285714284</v>
      </c>
    </row>
    <row r="22" spans="1:6" ht="17.25" customHeight="1">
      <c r="A22" s="501" t="s">
        <v>253</v>
      </c>
      <c r="B22" s="514">
        <v>4300</v>
      </c>
      <c r="C22" s="503" t="s">
        <v>510</v>
      </c>
      <c r="D22" s="504">
        <v>320000</v>
      </c>
      <c r="E22" s="504">
        <v>141061</v>
      </c>
      <c r="F22" s="505">
        <f t="shared" si="0"/>
        <v>44.0815625</v>
      </c>
    </row>
    <row r="23" spans="1:6" ht="17.25" customHeight="1">
      <c r="A23" s="501" t="s">
        <v>254</v>
      </c>
      <c r="B23" s="514">
        <v>4410</v>
      </c>
      <c r="C23" s="503" t="s">
        <v>511</v>
      </c>
      <c r="D23" s="504">
        <v>10000</v>
      </c>
      <c r="E23" s="504">
        <v>3200</v>
      </c>
      <c r="F23" s="505">
        <f t="shared" si="0"/>
        <v>32</v>
      </c>
    </row>
    <row r="24" spans="1:6" ht="17.25" customHeight="1">
      <c r="A24" s="501" t="s">
        <v>255</v>
      </c>
      <c r="B24" s="514">
        <v>4420</v>
      </c>
      <c r="C24" s="503" t="s">
        <v>533</v>
      </c>
      <c r="D24" s="504">
        <v>5000</v>
      </c>
      <c r="E24" s="504"/>
      <c r="F24" s="505"/>
    </row>
    <row r="25" spans="1:6" ht="17.25" customHeight="1">
      <c r="A25" s="501" t="s">
        <v>256</v>
      </c>
      <c r="B25" s="514">
        <v>4430</v>
      </c>
      <c r="C25" s="503" t="s">
        <v>512</v>
      </c>
      <c r="D25" s="504">
        <v>10000</v>
      </c>
      <c r="E25" s="504">
        <v>4623</v>
      </c>
      <c r="F25" s="505">
        <f aca="true" t="shared" si="1" ref="F25:F30">E25/D25*100</f>
        <v>46.23</v>
      </c>
    </row>
    <row r="26" spans="1:6" ht="17.25" customHeight="1">
      <c r="A26" s="501" t="s">
        <v>257</v>
      </c>
      <c r="B26" s="514">
        <v>4440</v>
      </c>
      <c r="C26" s="503" t="s">
        <v>513</v>
      </c>
      <c r="D26" s="504">
        <v>15700</v>
      </c>
      <c r="E26" s="504">
        <v>7244</v>
      </c>
      <c r="F26" s="505">
        <f t="shared" si="1"/>
        <v>46.14012738853503</v>
      </c>
    </row>
    <row r="27" spans="1:6" ht="17.25" customHeight="1">
      <c r="A27" s="501" t="s">
        <v>258</v>
      </c>
      <c r="B27" s="514">
        <v>4480</v>
      </c>
      <c r="C27" s="503" t="s">
        <v>154</v>
      </c>
      <c r="D27" s="504">
        <v>150000</v>
      </c>
      <c r="E27" s="504">
        <v>57029</v>
      </c>
      <c r="F27" s="505">
        <f t="shared" si="1"/>
        <v>38.019333333333336</v>
      </c>
    </row>
    <row r="28" spans="1:6" ht="17.25" customHeight="1">
      <c r="A28" s="501" t="s">
        <v>259</v>
      </c>
      <c r="B28" s="514">
        <v>4520</v>
      </c>
      <c r="C28" s="503" t="s">
        <v>540</v>
      </c>
      <c r="D28" s="504">
        <v>370000</v>
      </c>
      <c r="E28" s="504">
        <v>167447</v>
      </c>
      <c r="F28" s="505">
        <f t="shared" si="1"/>
        <v>45.255945945945946</v>
      </c>
    </row>
    <row r="29" spans="1:6" ht="17.25" customHeight="1">
      <c r="A29" s="501" t="s">
        <v>260</v>
      </c>
      <c r="B29" s="514">
        <v>4530</v>
      </c>
      <c r="C29" s="503" t="s">
        <v>534</v>
      </c>
      <c r="D29" s="504">
        <v>1000</v>
      </c>
      <c r="E29" s="504">
        <v>375</v>
      </c>
      <c r="F29" s="505">
        <f t="shared" si="1"/>
        <v>37.5</v>
      </c>
    </row>
    <row r="30" spans="1:6" ht="16.5" customHeight="1">
      <c r="A30" s="501" t="s">
        <v>261</v>
      </c>
      <c r="B30" s="514">
        <v>4580</v>
      </c>
      <c r="C30" s="526" t="s">
        <v>177</v>
      </c>
      <c r="D30" s="504">
        <v>100000</v>
      </c>
      <c r="E30" s="504">
        <v>27996</v>
      </c>
      <c r="F30" s="505">
        <f t="shared" si="1"/>
        <v>27.996</v>
      </c>
    </row>
    <row r="31" spans="1:6" ht="11.25" customHeight="1">
      <c r="A31" s="518"/>
      <c r="B31" s="519"/>
      <c r="C31" s="519" t="s">
        <v>516</v>
      </c>
      <c r="D31" s="520">
        <v>500000</v>
      </c>
      <c r="E31" s="520">
        <v>155597</v>
      </c>
      <c r="F31" s="521">
        <f>E31/D31*100</f>
        <v>31.119400000000002</v>
      </c>
    </row>
    <row r="32" spans="1:6" s="510" customFormat="1" ht="21.75" customHeight="1" thickBot="1">
      <c r="A32" s="523" t="s">
        <v>500</v>
      </c>
      <c r="B32" s="547"/>
      <c r="C32" s="548" t="s">
        <v>537</v>
      </c>
      <c r="D32" s="524">
        <f>D5-D10</f>
        <v>345020</v>
      </c>
      <c r="E32" s="524">
        <f>E5-E10</f>
        <v>225478</v>
      </c>
      <c r="F32" s="525">
        <f>E32/D32*100</f>
        <v>65.35215349834792</v>
      </c>
    </row>
  </sheetData>
  <mergeCells count="1">
    <mergeCell ref="A1:F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22">
    <tabColor indexed="57"/>
  </sheetPr>
  <dimension ref="A1:F21"/>
  <sheetViews>
    <sheetView view="pageBreakPreview" zoomScaleSheetLayoutView="100" workbookViewId="0" topLeftCell="A1">
      <selection activeCell="D9" sqref="D9"/>
    </sheetView>
  </sheetViews>
  <sheetFormatPr defaultColWidth="9.00390625" defaultRowHeight="12.75"/>
  <cols>
    <col min="1" max="1" width="3.625" style="478" customWidth="1"/>
    <col min="2" max="2" width="4.375" style="478" customWidth="1"/>
    <col min="3" max="3" width="50.25390625" style="478" customWidth="1"/>
    <col min="4" max="5" width="10.75390625" style="478" customWidth="1"/>
    <col min="6" max="6" width="7.25390625" style="478" customWidth="1"/>
    <col min="7" max="16384" width="9.125" style="478" customWidth="1"/>
  </cols>
  <sheetData>
    <row r="1" spans="1:6" ht="29.25" customHeight="1">
      <c r="A1" s="907" t="s">
        <v>541</v>
      </c>
      <c r="B1" s="907"/>
      <c r="C1" s="907"/>
      <c r="D1" s="907"/>
      <c r="E1" s="907"/>
      <c r="F1" s="907"/>
    </row>
    <row r="2" ht="15" customHeight="1" thickBot="1">
      <c r="F2" s="479" t="s">
        <v>486</v>
      </c>
    </row>
    <row r="3" spans="1:6" s="508" customFormat="1" ht="32.25" customHeight="1">
      <c r="A3" s="480" t="s">
        <v>242</v>
      </c>
      <c r="B3" s="481" t="s">
        <v>48</v>
      </c>
      <c r="C3" s="481" t="s">
        <v>43</v>
      </c>
      <c r="D3" s="482" t="s">
        <v>487</v>
      </c>
      <c r="E3" s="482" t="s">
        <v>409</v>
      </c>
      <c r="F3" s="483" t="s">
        <v>488</v>
      </c>
    </row>
    <row r="4" spans="1:6" s="509" customFormat="1" ht="9.75" customHeight="1" thickBot="1">
      <c r="A4" s="484">
        <v>1</v>
      </c>
      <c r="B4" s="485">
        <v>2</v>
      </c>
      <c r="C4" s="485">
        <v>3</v>
      </c>
      <c r="D4" s="486">
        <v>4</v>
      </c>
      <c r="E4" s="486">
        <v>5</v>
      </c>
      <c r="F4" s="487">
        <v>6</v>
      </c>
    </row>
    <row r="5" spans="1:6" s="510" customFormat="1" ht="24" customHeight="1">
      <c r="A5" s="488" t="s">
        <v>489</v>
      </c>
      <c r="B5" s="489"/>
      <c r="C5" s="490" t="s">
        <v>520</v>
      </c>
      <c r="D5" s="491">
        <v>214000</v>
      </c>
      <c r="E5" s="491">
        <v>213800</v>
      </c>
      <c r="F5" s="492">
        <f>E5/D5*100</f>
        <v>99.90654205607477</v>
      </c>
    </row>
    <row r="6" spans="1:6" s="510" customFormat="1" ht="22.5" customHeight="1">
      <c r="A6" s="493" t="s">
        <v>494</v>
      </c>
      <c r="B6" s="494"/>
      <c r="C6" s="494" t="s">
        <v>373</v>
      </c>
      <c r="D6" s="495">
        <f>D8+D9</f>
        <v>200000</v>
      </c>
      <c r="E6" s="495">
        <f>E8+E9</f>
        <v>114724</v>
      </c>
      <c r="F6" s="496">
        <f>E6/D6*100</f>
        <v>57.362</v>
      </c>
    </row>
    <row r="7" spans="1:6" ht="12.75">
      <c r="A7" s="497"/>
      <c r="B7" s="498"/>
      <c r="C7" s="498" t="s">
        <v>272</v>
      </c>
      <c r="D7" s="499"/>
      <c r="E7" s="499"/>
      <c r="F7" s="513"/>
    </row>
    <row r="8" spans="1:6" ht="17.25" customHeight="1">
      <c r="A8" s="501" t="s">
        <v>243</v>
      </c>
      <c r="B8" s="502" t="s">
        <v>291</v>
      </c>
      <c r="C8" s="503" t="s">
        <v>495</v>
      </c>
      <c r="D8" s="504">
        <v>188000</v>
      </c>
      <c r="E8" s="504">
        <v>110604</v>
      </c>
      <c r="F8" s="505">
        <f>E8/D8*100</f>
        <v>58.83191489361702</v>
      </c>
    </row>
    <row r="9" spans="1:6" ht="17.25" customHeight="1">
      <c r="A9" s="501" t="s">
        <v>244</v>
      </c>
      <c r="B9" s="502" t="s">
        <v>290</v>
      </c>
      <c r="C9" s="503" t="s">
        <v>177</v>
      </c>
      <c r="D9" s="504">
        <v>12000</v>
      </c>
      <c r="E9" s="504">
        <v>4120</v>
      </c>
      <c r="F9" s="505">
        <f>E9/D9*100</f>
        <v>34.333333333333336</v>
      </c>
    </row>
    <row r="10" spans="1:6" ht="13.5" thickBot="1">
      <c r="A10" s="501"/>
      <c r="B10" s="502"/>
      <c r="C10" s="503"/>
      <c r="D10" s="504"/>
      <c r="E10" s="504"/>
      <c r="F10" s="505"/>
    </row>
    <row r="11" spans="1:6" s="510" customFormat="1" ht="24.75" customHeight="1" thickBot="1">
      <c r="A11" s="895" t="s">
        <v>499</v>
      </c>
      <c r="B11" s="896"/>
      <c r="C11" s="896"/>
      <c r="D11" s="506">
        <f>D6+D5</f>
        <v>414000</v>
      </c>
      <c r="E11" s="506">
        <f>E6+E5</f>
        <v>328524</v>
      </c>
      <c r="F11" s="507">
        <f>E11/D11*100</f>
        <v>79.35362318840579</v>
      </c>
    </row>
    <row r="12" spans="1:6" s="510" customFormat="1" ht="24.75" customHeight="1">
      <c r="A12" s="493" t="s">
        <v>500</v>
      </c>
      <c r="B12" s="494"/>
      <c r="C12" s="494" t="s">
        <v>501</v>
      </c>
      <c r="D12" s="495">
        <f>SUM(D14,D15,D16,D17,D18)</f>
        <v>412000</v>
      </c>
      <c r="E12" s="495">
        <f>SUM(E14,E15,E16,E17,E18)</f>
        <v>96011</v>
      </c>
      <c r="F12" s="496">
        <f>E12/D12*100</f>
        <v>23.303640776699027</v>
      </c>
    </row>
    <row r="13" spans="1:6" ht="12.75">
      <c r="A13" s="511"/>
      <c r="B13" s="512"/>
      <c r="C13" s="498" t="s">
        <v>722</v>
      </c>
      <c r="D13" s="499"/>
      <c r="E13" s="499"/>
      <c r="F13" s="513"/>
    </row>
    <row r="14" spans="1:6" ht="20.25" customHeight="1">
      <c r="A14" s="501" t="s">
        <v>243</v>
      </c>
      <c r="B14" s="514">
        <v>2960</v>
      </c>
      <c r="C14" s="526" t="s">
        <v>542</v>
      </c>
      <c r="D14" s="504">
        <v>40000</v>
      </c>
      <c r="E14" s="504">
        <v>22750</v>
      </c>
      <c r="F14" s="505">
        <f>E14/D14*100</f>
        <v>56.875</v>
      </c>
    </row>
    <row r="15" spans="1:6" ht="19.5" customHeight="1">
      <c r="A15" s="501" t="s">
        <v>244</v>
      </c>
      <c r="B15" s="514">
        <v>4210</v>
      </c>
      <c r="C15" s="503" t="s">
        <v>507</v>
      </c>
      <c r="D15" s="504">
        <v>76000</v>
      </c>
      <c r="E15" s="504">
        <v>47404</v>
      </c>
      <c r="F15" s="505">
        <f>E15/D15*100</f>
        <v>62.373684210526314</v>
      </c>
    </row>
    <row r="16" spans="1:6" ht="19.5" customHeight="1">
      <c r="A16" s="501" t="s">
        <v>245</v>
      </c>
      <c r="B16" s="514">
        <v>4270</v>
      </c>
      <c r="C16" s="503" t="s">
        <v>509</v>
      </c>
      <c r="D16" s="504">
        <v>20000</v>
      </c>
      <c r="E16" s="504">
        <v>3999</v>
      </c>
      <c r="F16" s="505">
        <f>E16/D16*100</f>
        <v>19.994999999999997</v>
      </c>
    </row>
    <row r="17" spans="1:6" ht="19.5" customHeight="1">
      <c r="A17" s="501" t="s">
        <v>246</v>
      </c>
      <c r="B17" s="514">
        <v>4300</v>
      </c>
      <c r="C17" s="503" t="s">
        <v>510</v>
      </c>
      <c r="D17" s="504">
        <v>226000</v>
      </c>
      <c r="E17" s="504">
        <v>15873</v>
      </c>
      <c r="F17" s="505">
        <f>E17/D17*100</f>
        <v>7.023451327433629</v>
      </c>
    </row>
    <row r="18" spans="1:6" ht="17.25" customHeight="1">
      <c r="A18" s="501" t="s">
        <v>248</v>
      </c>
      <c r="B18" s="514">
        <v>6120</v>
      </c>
      <c r="C18" s="503" t="s">
        <v>543</v>
      </c>
      <c r="D18" s="504">
        <v>50000</v>
      </c>
      <c r="E18" s="504">
        <v>5985</v>
      </c>
      <c r="F18" s="505">
        <f>E18/D18*100</f>
        <v>11.97</v>
      </c>
    </row>
    <row r="19" spans="1:6" ht="12.75">
      <c r="A19" s="518"/>
      <c r="B19" s="544"/>
      <c r="C19" s="519"/>
      <c r="D19" s="520"/>
      <c r="E19" s="520"/>
      <c r="F19" s="545"/>
    </row>
    <row r="20" spans="1:6" s="457" customFormat="1" ht="26.25" customHeight="1">
      <c r="A20" s="473" t="s">
        <v>517</v>
      </c>
      <c r="B20" s="474"/>
      <c r="C20" s="475" t="s">
        <v>597</v>
      </c>
      <c r="D20" s="476">
        <v>2000</v>
      </c>
      <c r="E20" s="476">
        <v>232513</v>
      </c>
      <c r="F20" s="607">
        <f>E20/D20*100</f>
        <v>11625.65</v>
      </c>
    </row>
    <row r="21" spans="1:6" ht="21.75" customHeight="1" thickBot="1">
      <c r="A21" s="897" t="s">
        <v>518</v>
      </c>
      <c r="B21" s="898"/>
      <c r="C21" s="898"/>
      <c r="D21" s="524">
        <f>D20+D12</f>
        <v>414000</v>
      </c>
      <c r="E21" s="524">
        <f>E20+E12</f>
        <v>328524</v>
      </c>
      <c r="F21" s="525">
        <f>E21/D21*100</f>
        <v>79.35362318840579</v>
      </c>
    </row>
  </sheetData>
  <mergeCells count="3">
    <mergeCell ref="A11:C11"/>
    <mergeCell ref="A21:C21"/>
    <mergeCell ref="A1:F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Arkusz23">
    <tabColor indexed="57"/>
  </sheetPr>
  <dimension ref="A1:G26"/>
  <sheetViews>
    <sheetView view="pageBreakPreview" zoomScaleSheetLayoutView="100" workbookViewId="0" topLeftCell="A1">
      <selection activeCell="D11" sqref="D11"/>
    </sheetView>
  </sheetViews>
  <sheetFormatPr defaultColWidth="9.00390625" defaultRowHeight="12.75"/>
  <cols>
    <col min="1" max="1" width="3.625" style="455" customWidth="1"/>
    <col min="2" max="2" width="4.375" style="455" customWidth="1"/>
    <col min="3" max="3" width="51.875" style="455" customWidth="1"/>
    <col min="4" max="5" width="10.75390625" style="455" customWidth="1"/>
    <col min="6" max="6" width="5.125" style="455" customWidth="1"/>
    <col min="7" max="16384" width="9.125" style="455" customWidth="1"/>
  </cols>
  <sheetData>
    <row r="1" spans="1:6" ht="34.5" customHeight="1">
      <c r="A1" s="899" t="s">
        <v>544</v>
      </c>
      <c r="B1" s="899"/>
      <c r="C1" s="899"/>
      <c r="D1" s="899"/>
      <c r="E1" s="899"/>
      <c r="F1" s="899"/>
    </row>
    <row r="2" spans="1:6" ht="15" customHeight="1" thickBot="1">
      <c r="A2" s="478"/>
      <c r="B2" s="478"/>
      <c r="C2" s="478"/>
      <c r="D2" s="478"/>
      <c r="E2" s="478"/>
      <c r="F2" s="479" t="s">
        <v>486</v>
      </c>
    </row>
    <row r="3" spans="1:6" s="471" customFormat="1" ht="30" customHeight="1">
      <c r="A3" s="480" t="s">
        <v>242</v>
      </c>
      <c r="B3" s="481" t="s">
        <v>48</v>
      </c>
      <c r="C3" s="481" t="s">
        <v>43</v>
      </c>
      <c r="D3" s="482" t="s">
        <v>487</v>
      </c>
      <c r="E3" s="482" t="s">
        <v>409</v>
      </c>
      <c r="F3" s="483" t="s">
        <v>488</v>
      </c>
    </row>
    <row r="4" spans="1:6" s="472" customFormat="1" ht="9.75" customHeight="1" thickBot="1">
      <c r="A4" s="484">
        <v>1</v>
      </c>
      <c r="B4" s="485">
        <v>2</v>
      </c>
      <c r="C4" s="485">
        <v>3</v>
      </c>
      <c r="D4" s="486">
        <v>4</v>
      </c>
      <c r="E4" s="486">
        <v>5</v>
      </c>
      <c r="F4" s="487">
        <v>6</v>
      </c>
    </row>
    <row r="5" spans="1:6" s="457" customFormat="1" ht="24" customHeight="1">
      <c r="A5" s="488" t="s">
        <v>489</v>
      </c>
      <c r="B5" s="489"/>
      <c r="C5" s="490" t="s">
        <v>520</v>
      </c>
      <c r="D5" s="491">
        <v>2213403</v>
      </c>
      <c r="E5" s="491">
        <v>2213403</v>
      </c>
      <c r="F5" s="492">
        <f>E5/D5*100</f>
        <v>100</v>
      </c>
    </row>
    <row r="6" spans="1:6" s="457" customFormat="1" ht="22.5" customHeight="1">
      <c r="A6" s="493" t="s">
        <v>494</v>
      </c>
      <c r="B6" s="494"/>
      <c r="C6" s="494" t="s">
        <v>373</v>
      </c>
      <c r="D6" s="495">
        <f>SUM(D8,D9,D10,D11)</f>
        <v>1252000</v>
      </c>
      <c r="E6" s="495">
        <f>SUM(E8,E9,E10,E11)</f>
        <v>1045440</v>
      </c>
      <c r="F6" s="496">
        <f>E6/D6*100</f>
        <v>83.50159744408946</v>
      </c>
    </row>
    <row r="7" spans="1:6" ht="12.75">
      <c r="A7" s="497"/>
      <c r="B7" s="498"/>
      <c r="C7" s="498" t="s">
        <v>272</v>
      </c>
      <c r="D7" s="499"/>
      <c r="E7" s="499"/>
      <c r="F7" s="513"/>
    </row>
    <row r="8" spans="1:6" ht="17.25" customHeight="1">
      <c r="A8" s="501" t="s">
        <v>243</v>
      </c>
      <c r="B8" s="502" t="s">
        <v>287</v>
      </c>
      <c r="C8" s="503" t="s">
        <v>210</v>
      </c>
      <c r="D8" s="504">
        <v>450000</v>
      </c>
      <c r="E8" s="504">
        <v>267182</v>
      </c>
      <c r="F8" s="505">
        <f>E8/D8*100</f>
        <v>59.37377777777778</v>
      </c>
    </row>
    <row r="9" spans="1:6" ht="17.25" customHeight="1">
      <c r="A9" s="501" t="s">
        <v>244</v>
      </c>
      <c r="B9" s="502" t="s">
        <v>290</v>
      </c>
      <c r="C9" s="503" t="s">
        <v>177</v>
      </c>
      <c r="D9" s="504">
        <v>800000</v>
      </c>
      <c r="E9" s="504">
        <v>774775</v>
      </c>
      <c r="F9" s="505">
        <f>E9/D9*100</f>
        <v>96.846875</v>
      </c>
    </row>
    <row r="10" spans="1:6" ht="17.25" customHeight="1">
      <c r="A10" s="501" t="s">
        <v>245</v>
      </c>
      <c r="B10" s="502" t="s">
        <v>545</v>
      </c>
      <c r="C10" s="503" t="s">
        <v>546</v>
      </c>
      <c r="D10" s="504">
        <v>2000</v>
      </c>
      <c r="E10" s="504"/>
      <c r="F10" s="505"/>
    </row>
    <row r="11" spans="1:6" ht="17.25" customHeight="1">
      <c r="A11" s="501" t="s">
        <v>246</v>
      </c>
      <c r="B11" s="502" t="s">
        <v>292</v>
      </c>
      <c r="C11" s="503" t="s">
        <v>179</v>
      </c>
      <c r="D11" s="504"/>
      <c r="E11" s="504">
        <v>3483</v>
      </c>
      <c r="F11" s="505"/>
    </row>
    <row r="12" spans="1:6" ht="13.5" thickBot="1">
      <c r="A12" s="501"/>
      <c r="B12" s="502"/>
      <c r="C12" s="503"/>
      <c r="D12" s="504"/>
      <c r="E12" s="504"/>
      <c r="F12" s="505"/>
    </row>
    <row r="13" spans="1:6" s="457" customFormat="1" ht="24.75" customHeight="1" thickBot="1">
      <c r="A13" s="895" t="s">
        <v>499</v>
      </c>
      <c r="B13" s="896"/>
      <c r="C13" s="896"/>
      <c r="D13" s="506">
        <f>D6+D5</f>
        <v>3465403</v>
      </c>
      <c r="E13" s="506">
        <f>E6+E5</f>
        <v>3258843</v>
      </c>
      <c r="F13" s="507">
        <f>E13/D13*100</f>
        <v>94.03936569570696</v>
      </c>
    </row>
    <row r="14" spans="1:6" s="457" customFormat="1" ht="24.75" customHeight="1">
      <c r="A14" s="493" t="s">
        <v>500</v>
      </c>
      <c r="B14" s="494"/>
      <c r="C14" s="494" t="s">
        <v>501</v>
      </c>
      <c r="D14" s="495">
        <f>SUM(D16,D17,D18,D19,D20,D21,D22,D23)</f>
        <v>3077500</v>
      </c>
      <c r="E14" s="495">
        <f>SUM(E16,E17,E18,E19,E20,E21,E22,E23)</f>
        <v>291641</v>
      </c>
      <c r="F14" s="496">
        <f>E14/D14*100</f>
        <v>9.47655564581641</v>
      </c>
    </row>
    <row r="15" spans="1:6" ht="12.75">
      <c r="A15" s="511"/>
      <c r="B15" s="512"/>
      <c r="C15" s="498" t="s">
        <v>272</v>
      </c>
      <c r="D15" s="499"/>
      <c r="E15" s="499"/>
      <c r="F15" s="513"/>
    </row>
    <row r="16" spans="1:6" ht="37.5" customHeight="1">
      <c r="A16" s="451" t="s">
        <v>243</v>
      </c>
      <c r="B16" s="456">
        <v>2440</v>
      </c>
      <c r="C16" s="458" t="s">
        <v>547</v>
      </c>
      <c r="D16" s="453">
        <v>18000</v>
      </c>
      <c r="E16" s="453">
        <v>2500</v>
      </c>
      <c r="F16" s="454">
        <f>E16/D16*100</f>
        <v>13.88888888888889</v>
      </c>
    </row>
    <row r="17" spans="1:6" ht="51.75" customHeight="1">
      <c r="A17" s="602" t="s">
        <v>244</v>
      </c>
      <c r="B17" s="603">
        <v>2450</v>
      </c>
      <c r="C17" s="458" t="s">
        <v>548</v>
      </c>
      <c r="D17" s="453">
        <v>40000</v>
      </c>
      <c r="E17" s="453">
        <v>25000</v>
      </c>
      <c r="F17" s="454">
        <f aca="true" t="shared" si="0" ref="F17:F22">E17/D17*100</f>
        <v>62.5</v>
      </c>
    </row>
    <row r="18" spans="1:6" ht="19.5" customHeight="1">
      <c r="A18" s="501" t="s">
        <v>245</v>
      </c>
      <c r="B18" s="514">
        <v>4210</v>
      </c>
      <c r="C18" s="503" t="s">
        <v>507</v>
      </c>
      <c r="D18" s="504">
        <v>9500</v>
      </c>
      <c r="E18" s="504">
        <v>6749</v>
      </c>
      <c r="F18" s="505">
        <f t="shared" si="0"/>
        <v>71.0421052631579</v>
      </c>
    </row>
    <row r="19" spans="1:6" ht="19.5" customHeight="1">
      <c r="A19" s="501" t="s">
        <v>246</v>
      </c>
      <c r="B19" s="514">
        <v>4240</v>
      </c>
      <c r="C19" s="503" t="s">
        <v>526</v>
      </c>
      <c r="D19" s="504">
        <v>1000</v>
      </c>
      <c r="E19" s="504"/>
      <c r="F19" s="505"/>
    </row>
    <row r="20" spans="1:6" ht="19.5" customHeight="1">
      <c r="A20" s="501" t="s">
        <v>247</v>
      </c>
      <c r="B20" s="514">
        <v>4300</v>
      </c>
      <c r="C20" s="503" t="s">
        <v>510</v>
      </c>
      <c r="D20" s="504">
        <v>296516</v>
      </c>
      <c r="E20" s="504">
        <v>9084</v>
      </c>
      <c r="F20" s="505">
        <f t="shared" si="0"/>
        <v>3.063578356648545</v>
      </c>
    </row>
    <row r="21" spans="1:6" ht="19.5" customHeight="1">
      <c r="A21" s="501" t="s">
        <v>248</v>
      </c>
      <c r="B21" s="514">
        <v>4430</v>
      </c>
      <c r="C21" s="503" t="s">
        <v>512</v>
      </c>
      <c r="D21" s="504">
        <v>3484</v>
      </c>
      <c r="E21" s="504">
        <v>3483</v>
      </c>
      <c r="F21" s="505">
        <f t="shared" si="0"/>
        <v>99.97129735935705</v>
      </c>
    </row>
    <row r="22" spans="1:6" ht="17.25" customHeight="1">
      <c r="A22" s="501" t="s">
        <v>249</v>
      </c>
      <c r="B22" s="514">
        <v>6110</v>
      </c>
      <c r="C22" s="503" t="s">
        <v>549</v>
      </c>
      <c r="D22" s="504">
        <v>2525000</v>
      </c>
      <c r="E22" s="504">
        <v>244825</v>
      </c>
      <c r="F22" s="505">
        <f t="shared" si="0"/>
        <v>9.696039603960397</v>
      </c>
    </row>
    <row r="23" spans="1:6" ht="48.75" customHeight="1">
      <c r="A23" s="602" t="s">
        <v>251</v>
      </c>
      <c r="B23" s="603">
        <v>6270</v>
      </c>
      <c r="C23" s="458" t="s">
        <v>550</v>
      </c>
      <c r="D23" s="453">
        <v>184000</v>
      </c>
      <c r="E23" s="453"/>
      <c r="F23" s="454"/>
    </row>
    <row r="24" spans="1:6" ht="12.75">
      <c r="A24" s="459"/>
      <c r="B24" s="604"/>
      <c r="C24" s="460"/>
      <c r="D24" s="461"/>
      <c r="E24" s="461"/>
      <c r="F24" s="605"/>
    </row>
    <row r="25" spans="1:6" s="457" customFormat="1" ht="28.5" customHeight="1">
      <c r="A25" s="473" t="s">
        <v>517</v>
      </c>
      <c r="B25" s="474"/>
      <c r="C25" s="475" t="s">
        <v>597</v>
      </c>
      <c r="D25" s="476">
        <v>387903</v>
      </c>
      <c r="E25" s="476">
        <v>2967202</v>
      </c>
      <c r="F25" s="606">
        <f>E25/D25*100</f>
        <v>764.934017009407</v>
      </c>
    </row>
    <row r="26" spans="1:7" ht="25.5" customHeight="1" thickBot="1">
      <c r="A26" s="897" t="s">
        <v>518</v>
      </c>
      <c r="B26" s="898"/>
      <c r="C26" s="898"/>
      <c r="D26" s="524">
        <f>D25+D14</f>
        <v>3465403</v>
      </c>
      <c r="E26" s="524">
        <f>E25+E14</f>
        <v>3258843</v>
      </c>
      <c r="F26" s="525">
        <f>E26/D26*100</f>
        <v>94.03936569570696</v>
      </c>
      <c r="G26" s="478"/>
    </row>
  </sheetData>
  <mergeCells count="3">
    <mergeCell ref="A13:C13"/>
    <mergeCell ref="A26:C26"/>
    <mergeCell ref="A1:F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Arkusz24">
    <tabColor indexed="57"/>
  </sheetPr>
  <dimension ref="A1:F17"/>
  <sheetViews>
    <sheetView view="pageBreakPreview" zoomScaleSheetLayoutView="100" workbookViewId="0" topLeftCell="A1">
      <selection activeCell="C9" sqref="C9"/>
    </sheetView>
  </sheetViews>
  <sheetFormatPr defaultColWidth="9.00390625" defaultRowHeight="12.75"/>
  <cols>
    <col min="1" max="1" width="3.625" style="591" customWidth="1"/>
    <col min="2" max="2" width="4.375" style="591" customWidth="1"/>
    <col min="3" max="3" width="51.875" style="591" customWidth="1"/>
    <col min="4" max="5" width="10.75390625" style="591" customWidth="1"/>
    <col min="6" max="6" width="5.25390625" style="591" customWidth="1"/>
    <col min="7" max="16384" width="9.125" style="591" customWidth="1"/>
  </cols>
  <sheetData>
    <row r="1" spans="1:6" ht="27" customHeight="1">
      <c r="A1" s="899" t="s">
        <v>551</v>
      </c>
      <c r="B1" s="899"/>
      <c r="C1" s="899"/>
      <c r="D1" s="899"/>
      <c r="E1" s="899"/>
      <c r="F1" s="899"/>
    </row>
    <row r="2" ht="15" customHeight="1" thickBot="1">
      <c r="F2" s="592" t="s">
        <v>486</v>
      </c>
    </row>
    <row r="3" spans="1:6" s="593" customFormat="1" ht="25.5">
      <c r="A3" s="555" t="s">
        <v>242</v>
      </c>
      <c r="B3" s="556" t="s">
        <v>48</v>
      </c>
      <c r="C3" s="556" t="s">
        <v>43</v>
      </c>
      <c r="D3" s="557" t="s">
        <v>487</v>
      </c>
      <c r="E3" s="557" t="s">
        <v>409</v>
      </c>
      <c r="F3" s="558" t="s">
        <v>488</v>
      </c>
    </row>
    <row r="4" spans="1:6" s="594" customFormat="1" ht="12" customHeight="1" thickBot="1">
      <c r="A4" s="559">
        <v>1</v>
      </c>
      <c r="B4" s="560">
        <v>2</v>
      </c>
      <c r="C4" s="560">
        <v>3</v>
      </c>
      <c r="D4" s="561">
        <v>4</v>
      </c>
      <c r="E4" s="561">
        <v>5</v>
      </c>
      <c r="F4" s="562">
        <v>6</v>
      </c>
    </row>
    <row r="5" spans="1:6" s="595" customFormat="1" ht="24" customHeight="1">
      <c r="A5" s="563" t="s">
        <v>489</v>
      </c>
      <c r="B5" s="564"/>
      <c r="C5" s="565" t="s">
        <v>520</v>
      </c>
      <c r="D5" s="566">
        <v>40161</v>
      </c>
      <c r="E5" s="566">
        <v>40161</v>
      </c>
      <c r="F5" s="567">
        <f>E5/D5*100</f>
        <v>100</v>
      </c>
    </row>
    <row r="6" spans="1:6" s="595" customFormat="1" ht="22.5" customHeight="1">
      <c r="A6" s="568" t="s">
        <v>494</v>
      </c>
      <c r="B6" s="569"/>
      <c r="C6" s="569" t="s">
        <v>373</v>
      </c>
      <c r="D6" s="570">
        <f>D8</f>
        <v>120000</v>
      </c>
      <c r="E6" s="570">
        <f>E8</f>
        <v>76242</v>
      </c>
      <c r="F6" s="571">
        <f>E6/D6*100</f>
        <v>63.535</v>
      </c>
    </row>
    <row r="7" spans="1:6" ht="12.75">
      <c r="A7" s="572"/>
      <c r="B7" s="573"/>
      <c r="C7" s="573" t="s">
        <v>272</v>
      </c>
      <c r="D7" s="574"/>
      <c r="E7" s="574"/>
      <c r="F7" s="575"/>
    </row>
    <row r="8" spans="1:6" ht="17.25" customHeight="1">
      <c r="A8" s="576" t="s">
        <v>243</v>
      </c>
      <c r="B8" s="577" t="s">
        <v>287</v>
      </c>
      <c r="C8" s="578" t="s">
        <v>210</v>
      </c>
      <c r="D8" s="579">
        <v>120000</v>
      </c>
      <c r="E8" s="579">
        <v>76242</v>
      </c>
      <c r="F8" s="580">
        <f>E8/D8*100</f>
        <v>63.535</v>
      </c>
    </row>
    <row r="9" spans="1:6" ht="13.5" thickBot="1">
      <c r="A9" s="576"/>
      <c r="B9" s="577"/>
      <c r="C9" s="578"/>
      <c r="D9" s="579"/>
      <c r="E9" s="579"/>
      <c r="F9" s="580"/>
    </row>
    <row r="10" spans="1:6" s="595" customFormat="1" ht="24.75" customHeight="1" thickBot="1">
      <c r="A10" s="908" t="s">
        <v>499</v>
      </c>
      <c r="B10" s="909"/>
      <c r="C10" s="909"/>
      <c r="D10" s="581">
        <f>D6+D5</f>
        <v>160161</v>
      </c>
      <c r="E10" s="581">
        <f>E6+E5</f>
        <v>116403</v>
      </c>
      <c r="F10" s="582">
        <f>E10/D10*100</f>
        <v>72.67874201584655</v>
      </c>
    </row>
    <row r="11" spans="1:6" s="595" customFormat="1" ht="24.75" customHeight="1">
      <c r="A11" s="568" t="s">
        <v>500</v>
      </c>
      <c r="B11" s="569"/>
      <c r="C11" s="569" t="s">
        <v>501</v>
      </c>
      <c r="D11" s="570">
        <f>SUM(D13,D14)</f>
        <v>124000</v>
      </c>
      <c r="E11" s="570">
        <f>SUM(E13,E14)</f>
        <v>2418</v>
      </c>
      <c r="F11" s="571">
        <f>E11/D11*100</f>
        <v>1.95</v>
      </c>
    </row>
    <row r="12" spans="1:6" ht="12.75">
      <c r="A12" s="583"/>
      <c r="B12" s="584"/>
      <c r="C12" s="573" t="s">
        <v>272</v>
      </c>
      <c r="D12" s="574"/>
      <c r="E12" s="574"/>
      <c r="F12" s="575"/>
    </row>
    <row r="13" spans="1:6" s="549" customFormat="1" ht="37.5" customHeight="1">
      <c r="A13" s="550" t="s">
        <v>243</v>
      </c>
      <c r="B13" s="553">
        <v>2440</v>
      </c>
      <c r="C13" s="554" t="s">
        <v>547</v>
      </c>
      <c r="D13" s="551">
        <v>50000</v>
      </c>
      <c r="E13" s="551"/>
      <c r="F13" s="552"/>
    </row>
    <row r="14" spans="1:6" ht="19.5" customHeight="1">
      <c r="A14" s="576" t="s">
        <v>244</v>
      </c>
      <c r="B14" s="585">
        <v>4300</v>
      </c>
      <c r="C14" s="578" t="s">
        <v>510</v>
      </c>
      <c r="D14" s="579">
        <v>74000</v>
      </c>
      <c r="E14" s="579">
        <v>2418</v>
      </c>
      <c r="F14" s="580">
        <f>E14/D14*100</f>
        <v>3.2675675675675677</v>
      </c>
    </row>
    <row r="15" spans="1:6" ht="12.75">
      <c r="A15" s="586"/>
      <c r="B15" s="587"/>
      <c r="C15" s="588"/>
      <c r="D15" s="589"/>
      <c r="E15" s="589"/>
      <c r="F15" s="590"/>
    </row>
    <row r="16" spans="1:6" s="595" customFormat="1" ht="28.5" customHeight="1">
      <c r="A16" s="596" t="s">
        <v>517</v>
      </c>
      <c r="B16" s="597"/>
      <c r="C16" s="522" t="s">
        <v>597</v>
      </c>
      <c r="D16" s="598">
        <v>36161</v>
      </c>
      <c r="E16" s="598">
        <v>113985</v>
      </c>
      <c r="F16" s="599">
        <f>E16/D16*100</f>
        <v>315.2152871878543</v>
      </c>
    </row>
    <row r="17" spans="1:6" ht="29.25" customHeight="1" thickBot="1">
      <c r="A17" s="910" t="s">
        <v>518</v>
      </c>
      <c r="B17" s="911"/>
      <c r="C17" s="911"/>
      <c r="D17" s="600">
        <f>D16+D11</f>
        <v>160161</v>
      </c>
      <c r="E17" s="600">
        <f>E16+E11</f>
        <v>116403</v>
      </c>
      <c r="F17" s="601">
        <f>E17/D17*100</f>
        <v>72.67874201584655</v>
      </c>
    </row>
  </sheetData>
  <mergeCells count="3">
    <mergeCell ref="A10:C10"/>
    <mergeCell ref="A17:C17"/>
    <mergeCell ref="A1:F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1:E126"/>
  <sheetViews>
    <sheetView view="pageBreakPreview" zoomScaleSheetLayoutView="100" workbookViewId="0" topLeftCell="A1">
      <selection activeCell="B25" sqref="B25"/>
    </sheetView>
  </sheetViews>
  <sheetFormatPr defaultColWidth="9.00390625" defaultRowHeight="12.75"/>
  <cols>
    <col min="1" max="1" width="4.00390625" style="1" customWidth="1"/>
    <col min="2" max="2" width="38.125" style="2" customWidth="1"/>
    <col min="3" max="4" width="14.25390625" style="2" customWidth="1"/>
    <col min="5" max="5" width="9.25390625" style="14" customWidth="1"/>
    <col min="6" max="16384" width="9.125" style="2" customWidth="1"/>
  </cols>
  <sheetData>
    <row r="1" spans="1:5" ht="39" customHeight="1">
      <c r="A1" s="195"/>
      <c r="B1" s="196"/>
      <c r="C1" s="196"/>
      <c r="D1" s="838" t="s">
        <v>439</v>
      </c>
      <c r="E1" s="838"/>
    </row>
    <row r="2" spans="1:5" ht="12.75">
      <c r="A2" s="836" t="s">
        <v>701</v>
      </c>
      <c r="B2" s="836"/>
      <c r="C2" s="836"/>
      <c r="D2" s="836"/>
      <c r="E2" s="836"/>
    </row>
    <row r="3" spans="1:5" ht="24" customHeight="1" thickBot="1">
      <c r="A3" s="837" t="s">
        <v>702</v>
      </c>
      <c r="B3" s="837"/>
      <c r="C3" s="837"/>
      <c r="D3" s="837"/>
      <c r="E3" s="837"/>
    </row>
    <row r="4" spans="1:5" ht="12.75">
      <c r="A4" s="197"/>
      <c r="B4" s="198"/>
      <c r="C4" s="839" t="s">
        <v>440</v>
      </c>
      <c r="D4" s="840"/>
      <c r="E4" s="199" t="s">
        <v>441</v>
      </c>
    </row>
    <row r="5" spans="1:5" ht="12.75">
      <c r="A5" s="168" t="s">
        <v>242</v>
      </c>
      <c r="B5" s="200" t="s">
        <v>442</v>
      </c>
      <c r="C5" s="841"/>
      <c r="D5" s="842"/>
      <c r="E5" s="201" t="s">
        <v>443</v>
      </c>
    </row>
    <row r="6" spans="1:5" ht="12.75">
      <c r="A6" s="185"/>
      <c r="B6" s="202"/>
      <c r="C6" s="203" t="s">
        <v>444</v>
      </c>
      <c r="D6" s="203" t="s">
        <v>409</v>
      </c>
      <c r="E6" s="204" t="s">
        <v>445</v>
      </c>
    </row>
    <row r="7" spans="1:5" ht="13.5" thickBot="1">
      <c r="A7" s="205">
        <v>1</v>
      </c>
      <c r="B7" s="206">
        <v>2</v>
      </c>
      <c r="C7" s="206">
        <v>3</v>
      </c>
      <c r="D7" s="206">
        <v>4</v>
      </c>
      <c r="E7" s="207">
        <v>5</v>
      </c>
    </row>
    <row r="8" spans="1:5" ht="9.75" customHeight="1">
      <c r="A8" s="168"/>
      <c r="B8" s="169"/>
      <c r="C8" s="169"/>
      <c r="D8" s="169"/>
      <c r="E8" s="170"/>
    </row>
    <row r="9" spans="1:5" s="3" customFormat="1" ht="24.75" customHeight="1">
      <c r="A9" s="171" t="s">
        <v>446</v>
      </c>
      <c r="B9" s="172" t="s">
        <v>447</v>
      </c>
      <c r="C9" s="173">
        <f>SUM('5 DOCHODY'!E233)</f>
        <v>140567136</v>
      </c>
      <c r="D9" s="173">
        <f>SUM('5 DOCHODY'!F233)</f>
        <v>60851417</v>
      </c>
      <c r="E9" s="174">
        <f>D9*100/C9</f>
        <v>43.289931581162755</v>
      </c>
    </row>
    <row r="10" spans="1:5" ht="4.5" customHeight="1">
      <c r="A10" s="175"/>
      <c r="B10" s="176"/>
      <c r="C10" s="177"/>
      <c r="D10" s="177"/>
      <c r="E10" s="178"/>
    </row>
    <row r="11" spans="1:5" ht="23.25" customHeight="1">
      <c r="A11" s="168" t="s">
        <v>448</v>
      </c>
      <c r="B11" s="179" t="s">
        <v>449</v>
      </c>
      <c r="C11" s="180">
        <f>C14+C16</f>
        <v>155152858</v>
      </c>
      <c r="D11" s="180">
        <f>D14+D16</f>
        <v>63551103</v>
      </c>
      <c r="E11" s="181">
        <f>D11*100/C11</f>
        <v>40.96031734072214</v>
      </c>
    </row>
    <row r="12" spans="1:5" ht="12.75">
      <c r="A12" s="168"/>
      <c r="B12" s="182" t="s">
        <v>272</v>
      </c>
      <c r="C12" s="183"/>
      <c r="D12" s="183"/>
      <c r="E12" s="178"/>
    </row>
    <row r="13" spans="1:5" ht="6.75" customHeight="1">
      <c r="A13" s="168"/>
      <c r="B13" s="179"/>
      <c r="C13" s="183"/>
      <c r="D13" s="183"/>
      <c r="E13" s="178"/>
    </row>
    <row r="14" spans="1:5" ht="12.75" customHeight="1">
      <c r="A14" s="184" t="s">
        <v>243</v>
      </c>
      <c r="B14" s="182" t="s">
        <v>44</v>
      </c>
      <c r="C14" s="183">
        <f>SUM('6 WYDATKI'!D523)</f>
        <v>114972920</v>
      </c>
      <c r="D14" s="183">
        <f>SUM('6 WYDATKI'!E523)</f>
        <v>58283556</v>
      </c>
      <c r="E14" s="178">
        <f>D14*100/C14</f>
        <v>50.69329021129497</v>
      </c>
    </row>
    <row r="15" spans="1:5" ht="12.75" customHeight="1">
      <c r="A15" s="184"/>
      <c r="B15" s="182"/>
      <c r="C15" s="183"/>
      <c r="D15" s="183"/>
      <c r="E15" s="178"/>
    </row>
    <row r="16" spans="1:5" ht="15" customHeight="1">
      <c r="A16" s="184" t="s">
        <v>244</v>
      </c>
      <c r="B16" s="182" t="s">
        <v>450</v>
      </c>
      <c r="C16" s="183">
        <f>SUM('6 WYDATKI'!D528)</f>
        <v>40179938</v>
      </c>
      <c r="D16" s="183">
        <f>SUM('6 WYDATKI'!E528)</f>
        <v>5267547</v>
      </c>
      <c r="E16" s="178">
        <f>D16*100/C16</f>
        <v>13.109893300482446</v>
      </c>
    </row>
    <row r="17" spans="1:5" ht="9.75" customHeight="1">
      <c r="A17" s="185"/>
      <c r="B17" s="186"/>
      <c r="C17" s="187"/>
      <c r="D17" s="187"/>
      <c r="E17" s="188"/>
    </row>
    <row r="18" spans="1:5" s="3" customFormat="1" ht="28.5" customHeight="1">
      <c r="A18" s="189" t="s">
        <v>451</v>
      </c>
      <c r="B18" s="190" t="s">
        <v>452</v>
      </c>
      <c r="C18" s="191">
        <f>C9-C11</f>
        <v>-14585722</v>
      </c>
      <c r="D18" s="191">
        <f>D9-D11</f>
        <v>-2699686</v>
      </c>
      <c r="E18" s="192" t="s">
        <v>453</v>
      </c>
    </row>
    <row r="19" spans="1:5" s="3" customFormat="1" ht="28.5" customHeight="1">
      <c r="A19" s="189" t="s">
        <v>454</v>
      </c>
      <c r="B19" s="190" t="s">
        <v>455</v>
      </c>
      <c r="C19" s="191">
        <f>C21-C25</f>
        <v>14585722</v>
      </c>
      <c r="D19" s="191">
        <f>D21-D25</f>
        <v>5735722</v>
      </c>
      <c r="E19" s="192" t="s">
        <v>453</v>
      </c>
    </row>
    <row r="20" spans="1:5" ht="7.5" customHeight="1">
      <c r="A20" s="168"/>
      <c r="B20" s="193"/>
      <c r="C20" s="183"/>
      <c r="D20" s="183"/>
      <c r="E20" s="178"/>
    </row>
    <row r="21" spans="1:5" ht="12.75">
      <c r="A21" s="168" t="s">
        <v>243</v>
      </c>
      <c r="B21" s="193" t="s">
        <v>456</v>
      </c>
      <c r="C21" s="180">
        <f>SUM(C22,C23,C24)</f>
        <v>20505722</v>
      </c>
      <c r="D21" s="180">
        <f>SUM(D22,D23,D24)</f>
        <v>8185722</v>
      </c>
      <c r="E21" s="181">
        <f aca="true" t="shared" si="0" ref="E21:E28">D21/C21*100</f>
        <v>39.919208892035115</v>
      </c>
    </row>
    <row r="22" spans="1:5" ht="29.25" customHeight="1">
      <c r="A22" s="168"/>
      <c r="B22" s="194" t="s">
        <v>720</v>
      </c>
      <c r="C22" s="183">
        <v>320000</v>
      </c>
      <c r="D22" s="183">
        <v>0</v>
      </c>
      <c r="E22" s="178">
        <f t="shared" si="0"/>
        <v>0</v>
      </c>
    </row>
    <row r="23" spans="1:5" ht="31.5" customHeight="1">
      <c r="A23" s="168"/>
      <c r="B23" s="194" t="s">
        <v>721</v>
      </c>
      <c r="C23" s="183">
        <v>20000000</v>
      </c>
      <c r="D23" s="183">
        <v>8000000</v>
      </c>
      <c r="E23" s="178">
        <f t="shared" si="0"/>
        <v>40</v>
      </c>
    </row>
    <row r="24" spans="1:5" ht="18.75" customHeight="1">
      <c r="A24" s="168"/>
      <c r="B24" s="194" t="s">
        <v>614</v>
      </c>
      <c r="C24" s="183">
        <v>185722</v>
      </c>
      <c r="D24" s="183">
        <v>185722</v>
      </c>
      <c r="E24" s="178">
        <f t="shared" si="0"/>
        <v>100</v>
      </c>
    </row>
    <row r="25" spans="1:5" ht="21.75" customHeight="1">
      <c r="A25" s="168" t="s">
        <v>244</v>
      </c>
      <c r="B25" s="193" t="s">
        <v>457</v>
      </c>
      <c r="C25" s="180">
        <f>SUM(C26,C27,C28)</f>
        <v>5920000</v>
      </c>
      <c r="D25" s="180">
        <f>SUM(D26,D27,D28)</f>
        <v>2450000</v>
      </c>
      <c r="E25" s="181">
        <f t="shared" si="0"/>
        <v>41.38513513513514</v>
      </c>
    </row>
    <row r="26" spans="1:5" ht="57" customHeight="1">
      <c r="A26" s="168"/>
      <c r="B26" s="194" t="s">
        <v>458</v>
      </c>
      <c r="C26" s="183">
        <v>1680000</v>
      </c>
      <c r="D26" s="183">
        <v>980000</v>
      </c>
      <c r="E26" s="178">
        <f t="shared" si="0"/>
        <v>58.333333333333336</v>
      </c>
    </row>
    <row r="27" spans="1:5" ht="48" customHeight="1">
      <c r="A27" s="168"/>
      <c r="B27" s="194" t="s">
        <v>459</v>
      </c>
      <c r="C27" s="183">
        <v>2940000</v>
      </c>
      <c r="D27" s="183">
        <v>1470000</v>
      </c>
      <c r="E27" s="178">
        <f t="shared" si="0"/>
        <v>50</v>
      </c>
    </row>
    <row r="28" spans="1:5" ht="34.5" customHeight="1">
      <c r="A28" s="168"/>
      <c r="B28" s="194" t="s">
        <v>727</v>
      </c>
      <c r="C28" s="183">
        <v>1300000</v>
      </c>
      <c r="D28" s="183">
        <v>0</v>
      </c>
      <c r="E28" s="178">
        <f t="shared" si="0"/>
        <v>0</v>
      </c>
    </row>
    <row r="29" spans="1:5" ht="21" customHeight="1" thickBot="1">
      <c r="A29" s="4"/>
      <c r="B29" s="5"/>
      <c r="C29" s="6"/>
      <c r="D29" s="6"/>
      <c r="E29" s="7"/>
    </row>
    <row r="30" spans="1:5" ht="9.75" customHeight="1">
      <c r="A30" s="8"/>
      <c r="B30" s="9"/>
      <c r="C30" s="10"/>
      <c r="D30" s="10"/>
      <c r="E30" s="11"/>
    </row>
    <row r="31" spans="2:4" ht="9.75" customHeight="1">
      <c r="B31" s="12"/>
      <c r="C31" s="13"/>
      <c r="D31" s="13"/>
    </row>
    <row r="32" spans="2:4" ht="12.75">
      <c r="B32" s="12"/>
      <c r="C32" s="13"/>
      <c r="D32" s="13"/>
    </row>
    <row r="33" spans="2:4" ht="9.75" customHeight="1">
      <c r="B33" s="12"/>
      <c r="C33" s="13"/>
      <c r="D33" s="13"/>
    </row>
    <row r="34" spans="2:4" ht="12.75">
      <c r="B34" s="12"/>
      <c r="C34" s="13"/>
      <c r="D34" s="13"/>
    </row>
    <row r="35" spans="2:4" ht="12.75">
      <c r="B35" s="12"/>
      <c r="C35" s="13"/>
      <c r="D35" s="13"/>
    </row>
    <row r="36" spans="2:4" ht="12.75">
      <c r="B36" s="12"/>
      <c r="C36" s="13"/>
      <c r="D36" s="13"/>
    </row>
    <row r="37" spans="2:4" ht="12.75">
      <c r="B37" s="12"/>
      <c r="C37" s="13"/>
      <c r="D37" s="13"/>
    </row>
    <row r="38" spans="2:4" ht="12.75">
      <c r="B38" s="12"/>
      <c r="C38" s="13"/>
      <c r="D38" s="13"/>
    </row>
    <row r="39" spans="2:4" ht="12.75">
      <c r="B39" s="12"/>
      <c r="C39" s="13"/>
      <c r="D39" s="13"/>
    </row>
    <row r="40" spans="2:4" ht="12.75">
      <c r="B40" s="12"/>
      <c r="C40" s="13"/>
      <c r="D40" s="13"/>
    </row>
    <row r="41" spans="2:4" ht="12.75">
      <c r="B41" s="12"/>
      <c r="C41" s="13"/>
      <c r="D41" s="13"/>
    </row>
    <row r="42" ht="12.75">
      <c r="B42" s="12"/>
    </row>
    <row r="43" ht="12.75">
      <c r="B43" s="12"/>
    </row>
    <row r="44" ht="12.75">
      <c r="B44" s="12"/>
    </row>
    <row r="45" ht="12.75">
      <c r="B45" s="12"/>
    </row>
    <row r="46" ht="12.75">
      <c r="B46" s="12"/>
    </row>
    <row r="47" ht="12.75">
      <c r="B47" s="12"/>
    </row>
    <row r="48" ht="12.75">
      <c r="B48" s="12"/>
    </row>
    <row r="49" ht="12.75">
      <c r="B49" s="12"/>
    </row>
    <row r="50" ht="12.75">
      <c r="B50" s="12"/>
    </row>
    <row r="51" ht="12.75">
      <c r="B51" s="12"/>
    </row>
    <row r="52" ht="12.75">
      <c r="B52" s="12"/>
    </row>
    <row r="53" ht="12.75">
      <c r="B53" s="12"/>
    </row>
    <row r="54" ht="12.75">
      <c r="B54" s="12"/>
    </row>
    <row r="55" ht="12.75">
      <c r="B55" s="12"/>
    </row>
    <row r="56" ht="12.75">
      <c r="B56" s="12"/>
    </row>
    <row r="57" ht="12.75">
      <c r="B57" s="12"/>
    </row>
    <row r="58" ht="12.75">
      <c r="B58" s="12"/>
    </row>
    <row r="59" ht="12.75">
      <c r="B59" s="12"/>
    </row>
    <row r="60" ht="12.75">
      <c r="B60" s="12"/>
    </row>
    <row r="61" ht="12.75">
      <c r="B61" s="12"/>
    </row>
    <row r="62" ht="12.75">
      <c r="B62" s="12"/>
    </row>
    <row r="63" ht="12.75">
      <c r="B63" s="12"/>
    </row>
    <row r="64" ht="12.75">
      <c r="B64" s="12"/>
    </row>
    <row r="65" ht="12.75">
      <c r="B65" s="12"/>
    </row>
    <row r="66" ht="12.75">
      <c r="B66" s="12"/>
    </row>
    <row r="67" ht="12.75">
      <c r="B67" s="12"/>
    </row>
    <row r="68" ht="12.75">
      <c r="B68" s="12"/>
    </row>
    <row r="69" ht="12.75">
      <c r="B69" s="12"/>
    </row>
    <row r="70" ht="12.75">
      <c r="B70" s="12"/>
    </row>
    <row r="71" ht="12.75">
      <c r="B71" s="12"/>
    </row>
    <row r="72" ht="12.75">
      <c r="B72" s="12"/>
    </row>
    <row r="73" ht="12.75">
      <c r="B73" s="12"/>
    </row>
    <row r="74" ht="12.75">
      <c r="B74" s="12"/>
    </row>
    <row r="75" ht="12.75">
      <c r="B75" s="12"/>
    </row>
    <row r="76" ht="12.75">
      <c r="B76" s="12"/>
    </row>
    <row r="77" ht="12.75">
      <c r="B77" s="12"/>
    </row>
    <row r="78" ht="12.75">
      <c r="B78" s="12"/>
    </row>
    <row r="79" ht="12.75">
      <c r="B79" s="12"/>
    </row>
    <row r="80" ht="12.75">
      <c r="B80" s="12"/>
    </row>
    <row r="81" ht="12.75">
      <c r="B81" s="12"/>
    </row>
    <row r="82" ht="12.75">
      <c r="B82" s="12"/>
    </row>
    <row r="83" ht="12.75">
      <c r="B83" s="12"/>
    </row>
    <row r="84" ht="12.75">
      <c r="B84" s="12"/>
    </row>
    <row r="85" ht="12.75">
      <c r="B85" s="12"/>
    </row>
    <row r="86" ht="12.75">
      <c r="B86" s="12"/>
    </row>
    <row r="87" ht="12.75">
      <c r="B87" s="12"/>
    </row>
    <row r="88" ht="12.75">
      <c r="B88" s="12"/>
    </row>
    <row r="89" ht="12.75">
      <c r="B89" s="12"/>
    </row>
    <row r="90" ht="12.75">
      <c r="B90" s="12"/>
    </row>
    <row r="91" ht="12.75">
      <c r="B91" s="12"/>
    </row>
    <row r="92" ht="12.75">
      <c r="B92" s="12"/>
    </row>
    <row r="93" ht="12.75">
      <c r="B93" s="12"/>
    </row>
    <row r="94" ht="12.75">
      <c r="B94" s="12"/>
    </row>
    <row r="95" ht="12.75">
      <c r="B95" s="12"/>
    </row>
    <row r="96" ht="12.75">
      <c r="B96" s="12"/>
    </row>
    <row r="97" ht="12.75">
      <c r="B97" s="12"/>
    </row>
    <row r="98" ht="12.75">
      <c r="B98" s="12"/>
    </row>
    <row r="99" ht="12.75">
      <c r="B99" s="12"/>
    </row>
    <row r="100" ht="12.75">
      <c r="B100" s="12"/>
    </row>
    <row r="101" ht="12.75">
      <c r="B101" s="12"/>
    </row>
    <row r="102" ht="12.75">
      <c r="B102" s="12"/>
    </row>
    <row r="103" ht="12.75">
      <c r="B103" s="12"/>
    </row>
    <row r="104" ht="12.75">
      <c r="B104" s="12"/>
    </row>
    <row r="105" ht="12.75">
      <c r="B105" s="12"/>
    </row>
    <row r="106" ht="12.75">
      <c r="B106" s="12"/>
    </row>
    <row r="107" ht="12.75">
      <c r="B107" s="12"/>
    </row>
    <row r="108" ht="12.75">
      <c r="B108" s="12"/>
    </row>
    <row r="109" ht="12.75">
      <c r="B109" s="12"/>
    </row>
    <row r="110" ht="12.75">
      <c r="B110" s="12"/>
    </row>
    <row r="111" ht="12.75">
      <c r="B111" s="12"/>
    </row>
    <row r="112" ht="12.75">
      <c r="B112" s="12"/>
    </row>
    <row r="113" ht="12.75">
      <c r="B113" s="12"/>
    </row>
    <row r="114" ht="12.75">
      <c r="B114" s="12"/>
    </row>
    <row r="115" ht="12.75">
      <c r="B115" s="12"/>
    </row>
    <row r="116" ht="12.75">
      <c r="B116" s="12"/>
    </row>
    <row r="117" ht="12.75">
      <c r="B117" s="12"/>
    </row>
    <row r="118" ht="12.75">
      <c r="B118" s="12"/>
    </row>
    <row r="119" ht="12.75">
      <c r="B119" s="12"/>
    </row>
    <row r="120" ht="12.75">
      <c r="B120" s="12"/>
    </row>
    <row r="121" ht="12.75">
      <c r="B121" s="12"/>
    </row>
    <row r="122" ht="12.75">
      <c r="B122" s="12"/>
    </row>
    <row r="123" ht="12.75">
      <c r="B123" s="12"/>
    </row>
    <row r="124" ht="12.75">
      <c r="B124" s="12"/>
    </row>
    <row r="125" ht="12.75">
      <c r="B125" s="12"/>
    </row>
    <row r="126" ht="12.75">
      <c r="B126" s="12"/>
    </row>
  </sheetData>
  <mergeCells count="4">
    <mergeCell ref="A2:E2"/>
    <mergeCell ref="A3:E3"/>
    <mergeCell ref="D1:E1"/>
    <mergeCell ref="C4:D5"/>
  </mergeCells>
  <printOptions/>
  <pageMargins left="0.984251968503937" right="0.98425196850393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I146"/>
  <sheetViews>
    <sheetView view="pageBreakPreview" zoomScaleSheetLayoutView="100" workbookViewId="0" topLeftCell="A1">
      <selection activeCell="C4" sqref="C4:C5"/>
    </sheetView>
  </sheetViews>
  <sheetFormatPr defaultColWidth="9.00390625" defaultRowHeight="12.75"/>
  <cols>
    <col min="1" max="1" width="4.75390625" style="362" customWidth="1"/>
    <col min="2" max="2" width="7.125" style="362" customWidth="1"/>
    <col min="3" max="3" width="32.375" style="163" customWidth="1"/>
    <col min="4" max="4" width="9.75390625" style="163" customWidth="1"/>
    <col min="5" max="5" width="9.25390625" style="163" customWidth="1"/>
    <col min="6" max="6" width="4.875" style="163" customWidth="1"/>
    <col min="7" max="7" width="9.875" style="163" customWidth="1"/>
    <col min="8" max="8" width="9.125" style="163" customWidth="1"/>
    <col min="9" max="9" width="4.875" style="163" customWidth="1"/>
    <col min="10" max="16384" width="9.125" style="163" customWidth="1"/>
  </cols>
  <sheetData>
    <row r="1" spans="8:9" ht="34.5" customHeight="1">
      <c r="H1" s="843" t="s">
        <v>460</v>
      </c>
      <c r="I1" s="843"/>
    </row>
    <row r="2" spans="1:9" ht="42" customHeight="1">
      <c r="A2" s="851" t="s">
        <v>595</v>
      </c>
      <c r="B2" s="851"/>
      <c r="C2" s="851"/>
      <c r="D2" s="851"/>
      <c r="E2" s="851"/>
      <c r="F2" s="851"/>
      <c r="G2" s="851"/>
      <c r="H2" s="851"/>
      <c r="I2" s="851"/>
    </row>
    <row r="3" spans="8:9" ht="15.75" customHeight="1" thickBot="1">
      <c r="H3" s="846" t="s">
        <v>194</v>
      </c>
      <c r="I3" s="846"/>
    </row>
    <row r="4" spans="1:9" s="358" customFormat="1" ht="38.25" customHeight="1">
      <c r="A4" s="828" t="s">
        <v>41</v>
      </c>
      <c r="B4" s="849" t="s">
        <v>42</v>
      </c>
      <c r="C4" s="830" t="s">
        <v>615</v>
      </c>
      <c r="D4" s="847" t="s">
        <v>461</v>
      </c>
      <c r="E4" s="833"/>
      <c r="F4" s="848"/>
      <c r="G4" s="847" t="s">
        <v>462</v>
      </c>
      <c r="H4" s="833"/>
      <c r="I4" s="834"/>
    </row>
    <row r="5" spans="1:9" s="354" customFormat="1" ht="24" customHeight="1">
      <c r="A5" s="829"/>
      <c r="B5" s="850"/>
      <c r="C5" s="831"/>
      <c r="D5" s="139" t="s">
        <v>444</v>
      </c>
      <c r="E5" s="139" t="s">
        <v>409</v>
      </c>
      <c r="F5" s="139" t="s">
        <v>410</v>
      </c>
      <c r="G5" s="139" t="s">
        <v>408</v>
      </c>
      <c r="H5" s="139" t="s">
        <v>463</v>
      </c>
      <c r="I5" s="216" t="s">
        <v>410</v>
      </c>
    </row>
    <row r="6" spans="1:9" s="366" customFormat="1" ht="13.5" thickBot="1">
      <c r="A6" s="217">
        <v>1</v>
      </c>
      <c r="B6" s="218">
        <v>2</v>
      </c>
      <c r="C6" s="219">
        <v>3</v>
      </c>
      <c r="D6" s="219">
        <v>4</v>
      </c>
      <c r="E6" s="219">
        <v>5</v>
      </c>
      <c r="F6" s="219">
        <v>6</v>
      </c>
      <c r="G6" s="219">
        <v>7</v>
      </c>
      <c r="H6" s="219">
        <v>8</v>
      </c>
      <c r="I6" s="208">
        <v>9</v>
      </c>
    </row>
    <row r="7" spans="1:9" s="366" customFormat="1" ht="27.75" customHeight="1">
      <c r="A7" s="135" t="s">
        <v>45</v>
      </c>
      <c r="B7" s="211" t="s">
        <v>365</v>
      </c>
      <c r="C7" s="213" t="s">
        <v>366</v>
      </c>
      <c r="D7" s="136">
        <f>SUM('5 DOCHODY'!E10)</f>
        <v>40000</v>
      </c>
      <c r="E7" s="136">
        <f>SUM('5 DOCHODY'!F10)</f>
        <v>19998</v>
      </c>
      <c r="F7" s="214">
        <f aca="true" t="shared" si="0" ref="F7:F30">E7/D7*100</f>
        <v>49.995</v>
      </c>
      <c r="G7" s="136">
        <v>40000</v>
      </c>
      <c r="H7" s="136"/>
      <c r="I7" s="215"/>
    </row>
    <row r="8" spans="1:9" ht="15.75" customHeight="1">
      <c r="A8" s="135" t="s">
        <v>65</v>
      </c>
      <c r="B8" s="211" t="s">
        <v>67</v>
      </c>
      <c r="C8" s="138" t="s">
        <v>68</v>
      </c>
      <c r="D8" s="136">
        <f>SUM('5 DOCHODY'!E43)</f>
        <v>37000</v>
      </c>
      <c r="E8" s="136">
        <f>SUM('5 DOCHODY'!F43)</f>
        <v>18498</v>
      </c>
      <c r="F8" s="214">
        <f t="shared" si="0"/>
        <v>49.994594594594595</v>
      </c>
      <c r="G8" s="136">
        <v>37000</v>
      </c>
      <c r="H8" s="136">
        <v>1314</v>
      </c>
      <c r="I8" s="215">
        <f aca="true" t="shared" si="1" ref="I8:I26">H8/G8*100</f>
        <v>3.5513513513513515</v>
      </c>
    </row>
    <row r="9" spans="1:9" ht="27.75" customHeight="1">
      <c r="A9" s="135" t="s">
        <v>70</v>
      </c>
      <c r="B9" s="211" t="s">
        <v>137</v>
      </c>
      <c r="C9" s="138" t="s">
        <v>228</v>
      </c>
      <c r="D9" s="136">
        <f>SUM('5 DOCHODY'!E48)</f>
        <v>29000</v>
      </c>
      <c r="E9" s="136">
        <f>SUM('5 DOCHODY'!F48)</f>
        <v>14496</v>
      </c>
      <c r="F9" s="214">
        <f t="shared" si="0"/>
        <v>49.98620689655172</v>
      </c>
      <c r="G9" s="136">
        <v>29000</v>
      </c>
      <c r="H9" s="136"/>
      <c r="I9" s="215"/>
    </row>
    <row r="10" spans="1:9" ht="18" customHeight="1">
      <c r="A10" s="135" t="s">
        <v>70</v>
      </c>
      <c r="B10" s="211" t="s">
        <v>73</v>
      </c>
      <c r="C10" s="133" t="s">
        <v>214</v>
      </c>
      <c r="D10" s="136">
        <f>SUM('5 DOCHODY'!E53)</f>
        <v>12000</v>
      </c>
      <c r="E10" s="136">
        <f>SUM('5 DOCHODY'!F53)</f>
        <v>6000</v>
      </c>
      <c r="F10" s="214">
        <f t="shared" si="0"/>
        <v>50</v>
      </c>
      <c r="G10" s="136">
        <v>12000</v>
      </c>
      <c r="H10" s="136"/>
      <c r="I10" s="215"/>
    </row>
    <row r="11" spans="1:9" ht="18" customHeight="1">
      <c r="A11" s="135" t="s">
        <v>70</v>
      </c>
      <c r="B11" s="211" t="s">
        <v>138</v>
      </c>
      <c r="C11" s="133" t="s">
        <v>139</v>
      </c>
      <c r="D11" s="136">
        <f>SUM('5 DOCHODY'!E55)</f>
        <v>211600</v>
      </c>
      <c r="E11" s="136">
        <f>SUM('5 DOCHODY'!F55)</f>
        <v>121044</v>
      </c>
      <c r="F11" s="214">
        <f t="shared" si="0"/>
        <v>57.20415879017013</v>
      </c>
      <c r="G11" s="136">
        <v>211600</v>
      </c>
      <c r="H11" s="136">
        <v>121010</v>
      </c>
      <c r="I11" s="215">
        <f t="shared" si="1"/>
        <v>57.188090737240074</v>
      </c>
    </row>
    <row r="12" spans="1:9" ht="18" customHeight="1">
      <c r="A12" s="135" t="s">
        <v>74</v>
      </c>
      <c r="B12" s="211" t="s">
        <v>140</v>
      </c>
      <c r="C12" s="133" t="s">
        <v>185</v>
      </c>
      <c r="D12" s="136">
        <f>SUM('5 DOCHODY'!E60,'5 DOCHODY'!E61,'5 DOCHODY'!E62)</f>
        <v>451300</v>
      </c>
      <c r="E12" s="136">
        <f>SUM('5 DOCHODY'!F60,'5 DOCHODY'!F61,'5 DOCHODY'!F62)</f>
        <v>228760</v>
      </c>
      <c r="F12" s="214">
        <f t="shared" si="0"/>
        <v>50.68912031907822</v>
      </c>
      <c r="G12" s="136">
        <v>451300</v>
      </c>
      <c r="H12" s="136">
        <v>223967</v>
      </c>
      <c r="I12" s="215">
        <f t="shared" si="1"/>
        <v>49.627077332151565</v>
      </c>
    </row>
    <row r="13" spans="1:9" ht="27.75" customHeight="1">
      <c r="A13" s="135" t="s">
        <v>74</v>
      </c>
      <c r="B13" s="211" t="s">
        <v>78</v>
      </c>
      <c r="C13" s="138" t="s">
        <v>464</v>
      </c>
      <c r="D13" s="136">
        <f>SUM('5 DOCHODY'!E74)</f>
        <v>7000</v>
      </c>
      <c r="E13" s="136">
        <f>SUM('5 DOCHODY'!F74)</f>
        <v>7000</v>
      </c>
      <c r="F13" s="214">
        <f t="shared" si="0"/>
        <v>100</v>
      </c>
      <c r="G13" s="136">
        <v>7000</v>
      </c>
      <c r="H13" s="136"/>
      <c r="I13" s="215"/>
    </row>
    <row r="14" spans="1:9" ht="18" customHeight="1">
      <c r="A14" s="135" t="s">
        <v>74</v>
      </c>
      <c r="B14" s="211" t="s">
        <v>141</v>
      </c>
      <c r="C14" s="133" t="s">
        <v>142</v>
      </c>
      <c r="D14" s="136">
        <f>SUM('5 DOCHODY'!E77,'5 DOCHODY'!E78)</f>
        <v>20000</v>
      </c>
      <c r="E14" s="136">
        <f>SUM('5 DOCHODY'!F77,'5 DOCHODY'!F78)</f>
        <v>18830</v>
      </c>
      <c r="F14" s="214">
        <f t="shared" si="0"/>
        <v>94.15</v>
      </c>
      <c r="G14" s="136">
        <v>20000</v>
      </c>
      <c r="H14" s="136">
        <v>18829</v>
      </c>
      <c r="I14" s="215">
        <f t="shared" si="1"/>
        <v>94.145</v>
      </c>
    </row>
    <row r="15" spans="1:9" ht="32.25" customHeight="1">
      <c r="A15" s="210" t="s">
        <v>420</v>
      </c>
      <c r="B15" s="212" t="s">
        <v>465</v>
      </c>
      <c r="C15" s="138" t="s">
        <v>466</v>
      </c>
      <c r="D15" s="136">
        <f>SUM('5 DOCHODY'!E84)</f>
        <v>6790</v>
      </c>
      <c r="E15" s="136">
        <f>SUM('5 DOCHODY'!F84)</f>
        <v>3400</v>
      </c>
      <c r="F15" s="214">
        <f t="shared" si="0"/>
        <v>50.07363770250368</v>
      </c>
      <c r="G15" s="136">
        <v>6790</v>
      </c>
      <c r="H15" s="136">
        <v>850</v>
      </c>
      <c r="I15" s="215">
        <f t="shared" si="1"/>
        <v>12.51840942562592</v>
      </c>
    </row>
    <row r="16" spans="1:9" ht="19.5" customHeight="1">
      <c r="A16" s="135" t="s">
        <v>367</v>
      </c>
      <c r="B16" s="211" t="s">
        <v>369</v>
      </c>
      <c r="C16" s="133" t="s">
        <v>370</v>
      </c>
      <c r="D16" s="136">
        <f>SUM('5 DOCHODY'!E87)</f>
        <v>1000</v>
      </c>
      <c r="E16" s="136">
        <f>SUM('5 DOCHODY'!F87)</f>
        <v>1000</v>
      </c>
      <c r="F16" s="214">
        <f t="shared" si="0"/>
        <v>100</v>
      </c>
      <c r="G16" s="136">
        <v>1000</v>
      </c>
      <c r="H16" s="136"/>
      <c r="I16" s="215"/>
    </row>
    <row r="17" spans="1:9" ht="27" customHeight="1">
      <c r="A17" s="210" t="s">
        <v>80</v>
      </c>
      <c r="B17" s="212" t="s">
        <v>82</v>
      </c>
      <c r="C17" s="138" t="s">
        <v>467</v>
      </c>
      <c r="D17" s="136">
        <f>SUM('5 DOCHODY'!E92)</f>
        <v>3817000</v>
      </c>
      <c r="E17" s="136">
        <f>SUM('5 DOCHODY'!F92)</f>
        <v>2368998</v>
      </c>
      <c r="F17" s="214">
        <f t="shared" si="0"/>
        <v>62.06439612260938</v>
      </c>
      <c r="G17" s="136">
        <v>3817000</v>
      </c>
      <c r="H17" s="136">
        <v>1922446</v>
      </c>
      <c r="I17" s="215">
        <f t="shared" si="1"/>
        <v>50.3653654702646</v>
      </c>
    </row>
    <row r="18" spans="1:9" ht="18" customHeight="1">
      <c r="A18" s="135" t="s">
        <v>80</v>
      </c>
      <c r="B18" s="211" t="s">
        <v>143</v>
      </c>
      <c r="C18" s="133" t="s">
        <v>144</v>
      </c>
      <c r="D18" s="136">
        <f>SUM('5 DOCHODY'!E96)</f>
        <v>4000</v>
      </c>
      <c r="E18" s="136">
        <f>SUM('5 DOCHODY'!F96)</f>
        <v>2000</v>
      </c>
      <c r="F18" s="214">
        <f t="shared" si="0"/>
        <v>50</v>
      </c>
      <c r="G18" s="136">
        <v>4000</v>
      </c>
      <c r="H18" s="136">
        <v>1371</v>
      </c>
      <c r="I18" s="215">
        <f t="shared" si="1"/>
        <v>34.275</v>
      </c>
    </row>
    <row r="19" spans="1:9" ht="18" customHeight="1">
      <c r="A19" s="135" t="s">
        <v>87</v>
      </c>
      <c r="B19" s="211" t="s">
        <v>89</v>
      </c>
      <c r="C19" s="209" t="s">
        <v>90</v>
      </c>
      <c r="D19" s="136">
        <f>SUM('5 DOCHODY'!E156)</f>
        <v>11098</v>
      </c>
      <c r="E19" s="136">
        <f>SUM('5 DOCHODY'!F156)</f>
        <v>11098</v>
      </c>
      <c r="F19" s="214">
        <f t="shared" si="0"/>
        <v>100</v>
      </c>
      <c r="G19" s="136">
        <v>11098</v>
      </c>
      <c r="H19" s="136">
        <v>1942</v>
      </c>
      <c r="I19" s="215">
        <f t="shared" si="1"/>
        <v>17.49864840511804</v>
      </c>
    </row>
    <row r="20" spans="1:9" ht="18" customHeight="1">
      <c r="A20" s="135" t="s">
        <v>87</v>
      </c>
      <c r="B20" s="211" t="s">
        <v>100</v>
      </c>
      <c r="C20" s="209" t="s">
        <v>55</v>
      </c>
      <c r="D20" s="136">
        <f>SUM('5 DOCHODY'!E159,'5 DOCHODY'!E160)</f>
        <v>5488</v>
      </c>
      <c r="E20" s="136">
        <f>SUM('5 DOCHODY'!F159,'5 DOCHODY'!F160)</f>
        <v>5488</v>
      </c>
      <c r="F20" s="214">
        <f t="shared" si="0"/>
        <v>100</v>
      </c>
      <c r="G20" s="136">
        <v>5488</v>
      </c>
      <c r="H20" s="136"/>
      <c r="I20" s="215"/>
    </row>
    <row r="21" spans="1:9" ht="55.5" customHeight="1">
      <c r="A21" s="210" t="s">
        <v>101</v>
      </c>
      <c r="B21" s="212" t="s">
        <v>145</v>
      </c>
      <c r="C21" s="138" t="s">
        <v>468</v>
      </c>
      <c r="D21" s="136">
        <f>SUM('5 DOCHODY'!E168)</f>
        <v>540000</v>
      </c>
      <c r="E21" s="136">
        <f>SUM('5 DOCHODY'!F168)</f>
        <v>233232</v>
      </c>
      <c r="F21" s="214">
        <f t="shared" si="0"/>
        <v>43.19111111111111</v>
      </c>
      <c r="G21" s="136">
        <v>540000</v>
      </c>
      <c r="H21" s="136">
        <v>233231</v>
      </c>
      <c r="I21" s="215">
        <f t="shared" si="1"/>
        <v>43.190925925925924</v>
      </c>
    </row>
    <row r="22" spans="1:9" ht="18.75" customHeight="1">
      <c r="A22" s="210" t="s">
        <v>101</v>
      </c>
      <c r="B22" s="212" t="s">
        <v>106</v>
      </c>
      <c r="C22" s="143" t="s">
        <v>55</v>
      </c>
      <c r="D22" s="136">
        <f>SUM('5 DOCHODY'!E170)</f>
        <v>5700</v>
      </c>
      <c r="E22" s="136">
        <f>SUM('5 DOCHODY'!F170)</f>
        <v>5700</v>
      </c>
      <c r="F22" s="214">
        <f t="shared" si="0"/>
        <v>100</v>
      </c>
      <c r="G22" s="136">
        <v>5700</v>
      </c>
      <c r="H22" s="136"/>
      <c r="I22" s="215"/>
    </row>
    <row r="23" spans="1:9" ht="16.5" customHeight="1">
      <c r="A23" s="210" t="s">
        <v>312</v>
      </c>
      <c r="B23" s="212" t="s">
        <v>314</v>
      </c>
      <c r="C23" s="138" t="s">
        <v>469</v>
      </c>
      <c r="D23" s="136">
        <f>SUM('5 DOCHODY'!E175)</f>
        <v>102000</v>
      </c>
      <c r="E23" s="136">
        <f>SUM('5 DOCHODY'!F175)</f>
        <v>51000</v>
      </c>
      <c r="F23" s="214">
        <f t="shared" si="0"/>
        <v>50</v>
      </c>
      <c r="G23" s="136">
        <v>102000</v>
      </c>
      <c r="H23" s="136">
        <v>51000</v>
      </c>
      <c r="I23" s="215">
        <f t="shared" si="1"/>
        <v>50</v>
      </c>
    </row>
    <row r="24" spans="1:9" ht="42.75" customHeight="1">
      <c r="A24" s="210" t="s">
        <v>312</v>
      </c>
      <c r="B24" s="212" t="s">
        <v>470</v>
      </c>
      <c r="C24" s="138" t="s">
        <v>371</v>
      </c>
      <c r="D24" s="136">
        <f>SUM('5 DOCHODY'!E179,'5 DOCHODY'!E180)</f>
        <v>6360232</v>
      </c>
      <c r="E24" s="136">
        <f>SUM('5 DOCHODY'!F179,'5 DOCHODY'!F180)</f>
        <v>3311071</v>
      </c>
      <c r="F24" s="214">
        <f t="shared" si="0"/>
        <v>52.05896577357556</v>
      </c>
      <c r="G24" s="136">
        <v>6360232</v>
      </c>
      <c r="H24" s="136">
        <v>3178940</v>
      </c>
      <c r="I24" s="215">
        <f t="shared" si="1"/>
        <v>49.9815101084363</v>
      </c>
    </row>
    <row r="25" spans="1:9" ht="57" customHeight="1">
      <c r="A25" s="210" t="s">
        <v>312</v>
      </c>
      <c r="B25" s="212" t="s">
        <v>315</v>
      </c>
      <c r="C25" s="138" t="s">
        <v>396</v>
      </c>
      <c r="D25" s="136">
        <f>SUM('5 DOCHODY'!E182)</f>
        <v>79000</v>
      </c>
      <c r="E25" s="136">
        <f>SUM('5 DOCHODY'!F182)</f>
        <v>39500</v>
      </c>
      <c r="F25" s="214">
        <f t="shared" si="0"/>
        <v>50</v>
      </c>
      <c r="G25" s="136">
        <v>79000</v>
      </c>
      <c r="H25" s="136">
        <v>29156</v>
      </c>
      <c r="I25" s="215">
        <f t="shared" si="1"/>
        <v>36.90632911392405</v>
      </c>
    </row>
    <row r="26" spans="1:9" ht="31.5" customHeight="1">
      <c r="A26" s="210" t="s">
        <v>312</v>
      </c>
      <c r="B26" s="212" t="s">
        <v>321</v>
      </c>
      <c r="C26" s="138" t="s">
        <v>711</v>
      </c>
      <c r="D26" s="136">
        <f>SUM('5 DOCHODY'!E185)</f>
        <v>691456</v>
      </c>
      <c r="E26" s="136">
        <f>SUM('5 DOCHODY'!F185)</f>
        <v>369771</v>
      </c>
      <c r="F26" s="214">
        <f t="shared" si="0"/>
        <v>53.47715545168457</v>
      </c>
      <c r="G26" s="136">
        <v>691456</v>
      </c>
      <c r="H26" s="136">
        <v>343590</v>
      </c>
      <c r="I26" s="215">
        <f t="shared" si="1"/>
        <v>49.690797389855604</v>
      </c>
    </row>
    <row r="27" spans="1:9" ht="28.5" customHeight="1">
      <c r="A27" s="210" t="s">
        <v>312</v>
      </c>
      <c r="B27" s="212" t="s">
        <v>317</v>
      </c>
      <c r="C27" s="138" t="s">
        <v>471</v>
      </c>
      <c r="D27" s="136">
        <f>SUM('5 DOCHODY'!E195)</f>
        <v>62000</v>
      </c>
      <c r="E27" s="136">
        <f>SUM('5 DOCHODY'!F195)</f>
        <v>31000</v>
      </c>
      <c r="F27" s="214">
        <f t="shared" si="0"/>
        <v>50</v>
      </c>
      <c r="G27" s="136">
        <v>62000</v>
      </c>
      <c r="H27" s="136">
        <v>26062</v>
      </c>
      <c r="I27" s="215">
        <f>H27/G27*100</f>
        <v>42.035483870967745</v>
      </c>
    </row>
    <row r="28" spans="1:9" ht="29.25" customHeight="1">
      <c r="A28" s="210" t="s">
        <v>107</v>
      </c>
      <c r="B28" s="212" t="s">
        <v>148</v>
      </c>
      <c r="C28" s="138" t="s">
        <v>472</v>
      </c>
      <c r="D28" s="136">
        <f>SUM('5 DOCHODY'!E200)</f>
        <v>32000</v>
      </c>
      <c r="E28" s="136">
        <f>SUM('5 DOCHODY'!F200)</f>
        <v>17227</v>
      </c>
      <c r="F28" s="214">
        <f>E28/D28*100</f>
        <v>53.834375</v>
      </c>
      <c r="G28" s="136">
        <v>32000</v>
      </c>
      <c r="H28" s="136">
        <v>17227</v>
      </c>
      <c r="I28" s="215">
        <f>H28/G28*100</f>
        <v>53.834375</v>
      </c>
    </row>
    <row r="29" spans="1:9" ht="22.5" customHeight="1">
      <c r="A29" s="220" t="s">
        <v>107</v>
      </c>
      <c r="B29" s="221" t="s">
        <v>136</v>
      </c>
      <c r="C29" s="222" t="s">
        <v>183</v>
      </c>
      <c r="D29" s="223">
        <f>SUM('5 DOCHODY'!E202)</f>
        <v>4300</v>
      </c>
      <c r="E29" s="223">
        <f>SUM('5 DOCHODY'!F202)</f>
        <v>4300</v>
      </c>
      <c r="F29" s="224">
        <f>E29/D29*100</f>
        <v>100</v>
      </c>
      <c r="G29" s="223">
        <v>4300</v>
      </c>
      <c r="H29" s="223"/>
      <c r="I29" s="367"/>
    </row>
    <row r="30" spans="1:9" s="370" customFormat="1" ht="21.75" customHeight="1" thickBot="1">
      <c r="A30" s="844" t="s">
        <v>383</v>
      </c>
      <c r="B30" s="845"/>
      <c r="C30" s="845"/>
      <c r="D30" s="225">
        <f>SUM(D7:D29)</f>
        <v>12529964</v>
      </c>
      <c r="E30" s="225">
        <f>SUM(E7:E29)</f>
        <v>6889411</v>
      </c>
      <c r="F30" s="226">
        <f t="shared" si="0"/>
        <v>54.98348598607306</v>
      </c>
      <c r="G30" s="368">
        <f>SUM(G7,G8,G9,G10,G11,G12,G13,G14,G15,G16,G17,G18,G19,G20,G21,G22,G23,G24,G25,G26,G27,G28,G29)</f>
        <v>12529964</v>
      </c>
      <c r="H30" s="368">
        <f>SUM(H7,H8,H9,H10,H11,H12,H13,H14,H15,H16,H17,H18,H19,H20,H21,H22,H23,H24,H25,H26,H27,H28,H29)</f>
        <v>6170935</v>
      </c>
      <c r="I30" s="369">
        <f>H30/G30*100</f>
        <v>49.249423222604634</v>
      </c>
    </row>
    <row r="31" spans="4:9" ht="12.75">
      <c r="D31" s="363"/>
      <c r="E31" s="363"/>
      <c r="F31" s="371"/>
      <c r="G31" s="363"/>
      <c r="H31" s="363"/>
      <c r="I31" s="371"/>
    </row>
    <row r="32" spans="3:9" ht="12.75">
      <c r="C32" s="163" t="s">
        <v>616</v>
      </c>
      <c r="D32" s="363">
        <f>SUM('1Dochody i Wydatki'!C41,'1Dochody i Wydatki'!C42)</f>
        <v>12529964</v>
      </c>
      <c r="E32" s="363">
        <f>SUM('1Dochody i Wydatki'!D41,'1Dochody i Wydatki'!D42)</f>
        <v>6889411</v>
      </c>
      <c r="F32" s="371"/>
      <c r="G32" s="363">
        <f>SUM('1Dochody i Wydatki'!F41,'1Dochody i Wydatki'!F42)</f>
        <v>12529964</v>
      </c>
      <c r="H32" s="363">
        <f>SUM('1Dochody i Wydatki'!G41,'1Dochody i Wydatki'!G42)</f>
        <v>6170935</v>
      </c>
      <c r="I32" s="371"/>
    </row>
    <row r="33" spans="3:9" ht="12.75">
      <c r="C33" s="163" t="s">
        <v>617</v>
      </c>
      <c r="D33" s="363">
        <f>D30-D32</f>
        <v>0</v>
      </c>
      <c r="E33" s="363">
        <f>E30-E32</f>
        <v>0</v>
      </c>
      <c r="F33" s="363"/>
      <c r="G33" s="363">
        <f>G30-G32</f>
        <v>0</v>
      </c>
      <c r="H33" s="363">
        <f>H30-H32</f>
        <v>0</v>
      </c>
      <c r="I33" s="363"/>
    </row>
    <row r="34" spans="4:9" ht="12.75">
      <c r="D34" s="363"/>
      <c r="E34" s="363"/>
      <c r="F34" s="371"/>
      <c r="G34" s="363"/>
      <c r="H34" s="363"/>
      <c r="I34" s="371"/>
    </row>
    <row r="35" spans="4:9" ht="12.75">
      <c r="D35" s="363"/>
      <c r="E35" s="363"/>
      <c r="F35" s="371"/>
      <c r="G35" s="363"/>
      <c r="H35" s="363"/>
      <c r="I35" s="371"/>
    </row>
    <row r="36" spans="4:9" ht="12.75">
      <c r="D36" s="363"/>
      <c r="E36" s="363"/>
      <c r="F36" s="371"/>
      <c r="G36" s="363"/>
      <c r="H36" s="363"/>
      <c r="I36" s="371"/>
    </row>
    <row r="37" spans="4:9" ht="12.75">
      <c r="D37" s="363"/>
      <c r="E37" s="363"/>
      <c r="F37" s="371"/>
      <c r="G37" s="363"/>
      <c r="H37" s="363"/>
      <c r="I37" s="371"/>
    </row>
    <row r="38" spans="4:9" ht="12.75">
      <c r="D38" s="363"/>
      <c r="E38" s="363"/>
      <c r="F38" s="371"/>
      <c r="G38" s="363"/>
      <c r="H38" s="363"/>
      <c r="I38" s="371"/>
    </row>
    <row r="39" spans="4:9" ht="12.75">
      <c r="D39" s="363"/>
      <c r="E39" s="363"/>
      <c r="F39" s="371"/>
      <c r="G39" s="363"/>
      <c r="H39" s="363"/>
      <c r="I39" s="371"/>
    </row>
    <row r="40" spans="4:9" ht="12.75">
      <c r="D40" s="363"/>
      <c r="E40" s="363"/>
      <c r="F40" s="371"/>
      <c r="G40" s="363"/>
      <c r="H40" s="363"/>
      <c r="I40" s="371"/>
    </row>
    <row r="41" spans="4:9" ht="12.75">
      <c r="D41" s="363"/>
      <c r="E41" s="363"/>
      <c r="F41" s="371"/>
      <c r="G41" s="363"/>
      <c r="H41" s="363"/>
      <c r="I41" s="371"/>
    </row>
    <row r="42" spans="4:9" ht="12.75">
      <c r="D42" s="363"/>
      <c r="E42" s="363"/>
      <c r="F42" s="371"/>
      <c r="G42" s="363"/>
      <c r="H42" s="363"/>
      <c r="I42" s="371"/>
    </row>
    <row r="43" spans="4:9" ht="12.75">
      <c r="D43" s="363"/>
      <c r="E43" s="363"/>
      <c r="F43" s="371"/>
      <c r="G43" s="363"/>
      <c r="H43" s="363"/>
      <c r="I43" s="371"/>
    </row>
    <row r="44" spans="4:9" ht="12.75">
      <c r="D44" s="363"/>
      <c r="E44" s="363"/>
      <c r="F44" s="371"/>
      <c r="G44" s="363"/>
      <c r="H44" s="363"/>
      <c r="I44" s="371"/>
    </row>
    <row r="45" spans="4:9" ht="12.75">
      <c r="D45" s="363"/>
      <c r="E45" s="363"/>
      <c r="F45" s="371"/>
      <c r="G45" s="363"/>
      <c r="H45" s="363"/>
      <c r="I45" s="371"/>
    </row>
    <row r="46" spans="4:9" ht="12.75">
      <c r="D46" s="363"/>
      <c r="E46" s="363"/>
      <c r="F46" s="371"/>
      <c r="G46" s="363"/>
      <c r="H46" s="363"/>
      <c r="I46" s="371"/>
    </row>
    <row r="47" spans="4:9" ht="12.75">
      <c r="D47" s="363"/>
      <c r="E47" s="363"/>
      <c r="F47" s="371"/>
      <c r="G47" s="363"/>
      <c r="H47" s="363"/>
      <c r="I47" s="371"/>
    </row>
    <row r="48" spans="4:9" ht="12.75">
      <c r="D48" s="363"/>
      <c r="E48" s="363"/>
      <c r="F48" s="371"/>
      <c r="G48" s="363"/>
      <c r="H48" s="363"/>
      <c r="I48" s="371"/>
    </row>
    <row r="49" spans="4:9" ht="12.75">
      <c r="D49" s="363"/>
      <c r="E49" s="363"/>
      <c r="F49" s="371"/>
      <c r="G49" s="363"/>
      <c r="H49" s="363"/>
      <c r="I49" s="371"/>
    </row>
    <row r="50" spans="4:9" ht="12.75">
      <c r="D50" s="363"/>
      <c r="E50" s="363"/>
      <c r="F50" s="371"/>
      <c r="G50" s="363"/>
      <c r="H50" s="363"/>
      <c r="I50" s="371"/>
    </row>
    <row r="51" spans="4:9" ht="12.75">
      <c r="D51" s="363"/>
      <c r="E51" s="363"/>
      <c r="F51" s="371"/>
      <c r="G51" s="363"/>
      <c r="H51" s="363"/>
      <c r="I51" s="371"/>
    </row>
    <row r="52" spans="4:9" ht="12.75">
      <c r="D52" s="363"/>
      <c r="E52" s="363"/>
      <c r="F52" s="371"/>
      <c r="G52" s="363"/>
      <c r="H52" s="363"/>
      <c r="I52" s="371"/>
    </row>
    <row r="53" spans="4:9" ht="12.75">
      <c r="D53" s="363"/>
      <c r="E53" s="363"/>
      <c r="F53" s="371"/>
      <c r="G53" s="363"/>
      <c r="H53" s="363"/>
      <c r="I53" s="371"/>
    </row>
    <row r="54" spans="4:9" ht="12.75">
      <c r="D54" s="363"/>
      <c r="E54" s="363"/>
      <c r="F54" s="371"/>
      <c r="G54" s="363"/>
      <c r="H54" s="363"/>
      <c r="I54" s="371"/>
    </row>
    <row r="55" ht="12.75">
      <c r="I55" s="371"/>
    </row>
    <row r="56" ht="12.75">
      <c r="I56" s="371"/>
    </row>
    <row r="57" ht="12.75">
      <c r="I57" s="371"/>
    </row>
    <row r="58" ht="12.75">
      <c r="I58" s="371"/>
    </row>
    <row r="59" ht="12.75">
      <c r="I59" s="371"/>
    </row>
    <row r="60" ht="12.75">
      <c r="I60" s="371"/>
    </row>
    <row r="61" ht="12.75">
      <c r="I61" s="371"/>
    </row>
    <row r="62" ht="12.75">
      <c r="I62" s="371"/>
    </row>
    <row r="63" ht="12.75">
      <c r="I63" s="371"/>
    </row>
    <row r="64" ht="12.75">
      <c r="I64" s="371"/>
    </row>
    <row r="65" ht="12.75">
      <c r="I65" s="371"/>
    </row>
    <row r="66" ht="12.75">
      <c r="I66" s="371"/>
    </row>
    <row r="67" ht="12.75">
      <c r="I67" s="371"/>
    </row>
    <row r="68" ht="12.75">
      <c r="I68" s="371"/>
    </row>
    <row r="69" ht="12.75">
      <c r="I69" s="371"/>
    </row>
    <row r="70" ht="12.75">
      <c r="I70" s="371"/>
    </row>
    <row r="71" ht="12.75">
      <c r="I71" s="371"/>
    </row>
    <row r="72" ht="12.75">
      <c r="I72" s="371"/>
    </row>
    <row r="73" ht="12.75">
      <c r="I73" s="371"/>
    </row>
    <row r="74" ht="12.75">
      <c r="I74" s="371"/>
    </row>
    <row r="75" ht="12.75">
      <c r="I75" s="371"/>
    </row>
    <row r="76" ht="12.75">
      <c r="I76" s="371"/>
    </row>
    <row r="77" ht="12.75">
      <c r="I77" s="371"/>
    </row>
    <row r="78" ht="12.75">
      <c r="I78" s="371"/>
    </row>
    <row r="79" ht="12.75">
      <c r="I79" s="371"/>
    </row>
    <row r="80" ht="12.75">
      <c r="I80" s="371"/>
    </row>
    <row r="81" ht="12.75">
      <c r="I81" s="371"/>
    </row>
    <row r="82" ht="12.75">
      <c r="I82" s="371"/>
    </row>
    <row r="83" ht="12.75">
      <c r="I83" s="371"/>
    </row>
    <row r="84" ht="12.75">
      <c r="I84" s="371"/>
    </row>
    <row r="85" ht="12.75">
      <c r="I85" s="371"/>
    </row>
    <row r="86" ht="12.75">
      <c r="I86" s="371"/>
    </row>
    <row r="87" ht="12.75">
      <c r="I87" s="371"/>
    </row>
    <row r="88" ht="12.75">
      <c r="I88" s="371"/>
    </row>
    <row r="89" ht="12.75">
      <c r="I89" s="371"/>
    </row>
    <row r="90" ht="12.75">
      <c r="I90" s="371"/>
    </row>
    <row r="91" ht="12.75">
      <c r="I91" s="371"/>
    </row>
    <row r="92" ht="12.75">
      <c r="I92" s="371"/>
    </row>
    <row r="93" ht="12.75">
      <c r="I93" s="371"/>
    </row>
    <row r="94" ht="12.75">
      <c r="I94" s="371"/>
    </row>
    <row r="95" ht="12.75">
      <c r="I95" s="371"/>
    </row>
    <row r="96" ht="12.75">
      <c r="I96" s="371"/>
    </row>
    <row r="97" ht="12.75">
      <c r="I97" s="371"/>
    </row>
    <row r="98" ht="12.75">
      <c r="I98" s="371"/>
    </row>
    <row r="99" ht="12.75">
      <c r="I99" s="371"/>
    </row>
    <row r="100" ht="12.75">
      <c r="I100" s="371"/>
    </row>
    <row r="101" ht="12.75">
      <c r="I101" s="371"/>
    </row>
    <row r="102" ht="12.75">
      <c r="I102" s="371"/>
    </row>
    <row r="103" ht="12.75">
      <c r="I103" s="371"/>
    </row>
    <row r="104" ht="12.75">
      <c r="I104" s="371"/>
    </row>
    <row r="105" ht="12.75">
      <c r="I105" s="371"/>
    </row>
    <row r="106" ht="12.75">
      <c r="I106" s="371"/>
    </row>
    <row r="107" ht="12.75">
      <c r="I107" s="371"/>
    </row>
    <row r="108" ht="12.75">
      <c r="I108" s="371"/>
    </row>
    <row r="109" ht="12.75">
      <c r="I109" s="371"/>
    </row>
    <row r="110" ht="12.75">
      <c r="I110" s="371"/>
    </row>
    <row r="111" ht="12.75">
      <c r="I111" s="371"/>
    </row>
    <row r="112" ht="12.75">
      <c r="I112" s="371"/>
    </row>
    <row r="113" ht="12.75">
      <c r="I113" s="371"/>
    </row>
    <row r="114" ht="12.75">
      <c r="I114" s="371"/>
    </row>
    <row r="115" ht="12.75">
      <c r="I115" s="371"/>
    </row>
    <row r="116" ht="12.75">
      <c r="I116" s="371"/>
    </row>
    <row r="117" ht="12.75">
      <c r="I117" s="371"/>
    </row>
    <row r="118" ht="12.75">
      <c r="I118" s="371"/>
    </row>
    <row r="119" ht="12.75">
      <c r="I119" s="371"/>
    </row>
    <row r="120" ht="12.75">
      <c r="I120" s="371"/>
    </row>
    <row r="121" ht="12.75">
      <c r="I121" s="371"/>
    </row>
    <row r="122" ht="12.75">
      <c r="I122" s="371"/>
    </row>
    <row r="123" ht="12.75">
      <c r="I123" s="371"/>
    </row>
    <row r="124" ht="12.75">
      <c r="I124" s="371"/>
    </row>
    <row r="125" ht="12.75">
      <c r="I125" s="371"/>
    </row>
    <row r="126" ht="12.75">
      <c r="I126" s="371"/>
    </row>
    <row r="127" ht="12.75">
      <c r="I127" s="371"/>
    </row>
    <row r="128" ht="12.75">
      <c r="I128" s="371"/>
    </row>
    <row r="129" ht="12.75">
      <c r="I129" s="371"/>
    </row>
    <row r="130" ht="12.75">
      <c r="I130" s="371"/>
    </row>
    <row r="131" ht="12.75">
      <c r="I131" s="371"/>
    </row>
    <row r="132" ht="12.75">
      <c r="I132" s="371"/>
    </row>
    <row r="133" ht="12.75">
      <c r="I133" s="371"/>
    </row>
    <row r="134" ht="12.75">
      <c r="I134" s="371"/>
    </row>
    <row r="135" ht="12.75">
      <c r="I135" s="371"/>
    </row>
    <row r="136" ht="12.75">
      <c r="I136" s="371"/>
    </row>
    <row r="137" ht="12.75">
      <c r="I137" s="371"/>
    </row>
    <row r="138" ht="12.75">
      <c r="I138" s="371"/>
    </row>
    <row r="139" ht="12.75">
      <c r="I139" s="371"/>
    </row>
    <row r="140" ht="12.75">
      <c r="I140" s="371"/>
    </row>
    <row r="141" ht="12.75">
      <c r="I141" s="371"/>
    </row>
    <row r="142" ht="12.75">
      <c r="I142" s="371"/>
    </row>
    <row r="143" ht="12.75">
      <c r="I143" s="371"/>
    </row>
    <row r="144" ht="12.75">
      <c r="I144" s="371"/>
    </row>
    <row r="145" ht="12.75">
      <c r="I145" s="371"/>
    </row>
    <row r="146" ht="12.75">
      <c r="I146" s="371"/>
    </row>
  </sheetData>
  <mergeCells count="9">
    <mergeCell ref="H1:I1"/>
    <mergeCell ref="A30:C30"/>
    <mergeCell ref="H3:I3"/>
    <mergeCell ref="D4:F4"/>
    <mergeCell ref="G4:I4"/>
    <mergeCell ref="A4:A5"/>
    <mergeCell ref="B4:B5"/>
    <mergeCell ref="C4:C5"/>
    <mergeCell ref="A2:I2"/>
  </mergeCells>
  <printOptions/>
  <pageMargins left="0.5905511811023623" right="0.5905511811023623" top="0.1968503937007874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/>
  <dimension ref="A1:F56"/>
  <sheetViews>
    <sheetView view="pageBreakPreview" zoomScaleSheetLayoutView="100" workbookViewId="0" topLeftCell="A1">
      <selection activeCell="C34" sqref="C34"/>
    </sheetView>
  </sheetViews>
  <sheetFormatPr defaultColWidth="9.00390625" defaultRowHeight="24.75" customHeight="1"/>
  <cols>
    <col min="1" max="1" width="5.375" style="372" customWidth="1"/>
    <col min="2" max="2" width="7.375" style="372" customWidth="1"/>
    <col min="3" max="3" width="44.25390625" style="372" customWidth="1"/>
    <col min="4" max="5" width="10.125" style="372" customWidth="1"/>
    <col min="6" max="6" width="6.00390625" style="372" customWidth="1"/>
    <col min="7" max="16384" width="9.125" style="372" customWidth="1"/>
  </cols>
  <sheetData>
    <row r="1" spans="4:6" ht="24.75" customHeight="1">
      <c r="D1" s="822" t="s">
        <v>473</v>
      </c>
      <c r="E1" s="822"/>
      <c r="F1" s="822"/>
    </row>
    <row r="2" spans="1:6" ht="39" customHeight="1">
      <c r="A2" s="821" t="s">
        <v>703</v>
      </c>
      <c r="B2" s="821"/>
      <c r="C2" s="821"/>
      <c r="D2" s="821"/>
      <c r="E2" s="821"/>
      <c r="F2" s="821"/>
    </row>
    <row r="3" spans="1:6" ht="14.25" customHeight="1" thickBot="1">
      <c r="A3" s="373"/>
      <c r="B3" s="374"/>
      <c r="C3" s="374"/>
      <c r="D3" s="375"/>
      <c r="E3" s="374"/>
      <c r="F3" s="375" t="s">
        <v>194</v>
      </c>
    </row>
    <row r="4" spans="1:6" s="424" customFormat="1" ht="24.75" customHeight="1">
      <c r="A4" s="376" t="s">
        <v>41</v>
      </c>
      <c r="B4" s="377" t="s">
        <v>192</v>
      </c>
      <c r="C4" s="377" t="s">
        <v>193</v>
      </c>
      <c r="D4" s="378" t="s">
        <v>444</v>
      </c>
      <c r="E4" s="377" t="s">
        <v>409</v>
      </c>
      <c r="F4" s="379" t="s">
        <v>410</v>
      </c>
    </row>
    <row r="5" spans="1:6" s="425" customFormat="1" ht="12.75" customHeight="1" thickBot="1">
      <c r="A5" s="380">
        <v>1</v>
      </c>
      <c r="B5" s="381">
        <v>2</v>
      </c>
      <c r="C5" s="381">
        <v>3</v>
      </c>
      <c r="D5" s="382">
        <v>4</v>
      </c>
      <c r="E5" s="381">
        <v>5</v>
      </c>
      <c r="F5" s="383">
        <v>6</v>
      </c>
    </row>
    <row r="6" spans="1:6" s="425" customFormat="1" ht="24.75" customHeight="1">
      <c r="A6" s="815" t="s">
        <v>626</v>
      </c>
      <c r="B6" s="816"/>
      <c r="C6" s="816"/>
      <c r="D6" s="816"/>
      <c r="E6" s="816"/>
      <c r="F6" s="817"/>
    </row>
    <row r="7" spans="1:6" ht="24.75" customHeight="1">
      <c r="A7" s="384">
        <v>600</v>
      </c>
      <c r="B7" s="385">
        <v>60004</v>
      </c>
      <c r="C7" s="386" t="s">
        <v>200</v>
      </c>
      <c r="D7" s="387">
        <v>594069</v>
      </c>
      <c r="E7" s="388">
        <v>594069</v>
      </c>
      <c r="F7" s="389">
        <f aca="true" t="shared" si="0" ref="F7:F12">E7/D7*100</f>
        <v>100</v>
      </c>
    </row>
    <row r="8" spans="1:6" ht="24.75" customHeight="1">
      <c r="A8" s="384">
        <v>700</v>
      </c>
      <c r="B8" s="385">
        <v>70001</v>
      </c>
      <c r="C8" s="390" t="s">
        <v>211</v>
      </c>
      <c r="D8" s="387">
        <v>500000</v>
      </c>
      <c r="E8" s="388">
        <v>270000</v>
      </c>
      <c r="F8" s="389">
        <f t="shared" si="0"/>
        <v>54</v>
      </c>
    </row>
    <row r="9" spans="1:6" ht="24.75" customHeight="1">
      <c r="A9" s="384">
        <v>801</v>
      </c>
      <c r="B9" s="385">
        <v>80104</v>
      </c>
      <c r="C9" s="386" t="s">
        <v>382</v>
      </c>
      <c r="D9" s="387">
        <v>4619536</v>
      </c>
      <c r="E9" s="388">
        <v>2415800</v>
      </c>
      <c r="F9" s="389">
        <f t="shared" si="0"/>
        <v>52.295295458245164</v>
      </c>
    </row>
    <row r="10" spans="1:6" ht="24.75" customHeight="1">
      <c r="A10" s="384">
        <v>926</v>
      </c>
      <c r="B10" s="385">
        <v>92605</v>
      </c>
      <c r="C10" s="386" t="s">
        <v>474</v>
      </c>
      <c r="D10" s="387">
        <v>444000</v>
      </c>
      <c r="E10" s="388">
        <v>216000</v>
      </c>
      <c r="F10" s="389">
        <f t="shared" si="0"/>
        <v>48.64864864864865</v>
      </c>
    </row>
    <row r="11" spans="1:6" s="426" customFormat="1" ht="24.75" customHeight="1">
      <c r="A11" s="410"/>
      <c r="B11" s="411"/>
      <c r="C11" s="412" t="s">
        <v>279</v>
      </c>
      <c r="D11" s="413">
        <v>12000</v>
      </c>
      <c r="E11" s="414">
        <v>0</v>
      </c>
      <c r="F11" s="415">
        <f t="shared" si="0"/>
        <v>0</v>
      </c>
    </row>
    <row r="12" spans="1:6" s="373" customFormat="1" ht="24.75" customHeight="1" thickBot="1">
      <c r="A12" s="852" t="s">
        <v>150</v>
      </c>
      <c r="B12" s="823"/>
      <c r="C12" s="824"/>
      <c r="D12" s="408">
        <f>SUM(D7,D8,D9,D10)</f>
        <v>6157605</v>
      </c>
      <c r="E12" s="408">
        <f>SUM(E7,E8,E9,E10)</f>
        <v>3495869</v>
      </c>
      <c r="F12" s="405">
        <f t="shared" si="0"/>
        <v>56.77319347376131</v>
      </c>
    </row>
    <row r="13" spans="1:6" ht="24.75" customHeight="1">
      <c r="A13" s="815" t="s">
        <v>475</v>
      </c>
      <c r="B13" s="816"/>
      <c r="C13" s="816"/>
      <c r="D13" s="816"/>
      <c r="E13" s="816"/>
      <c r="F13" s="817"/>
    </row>
    <row r="14" spans="1:6" ht="24.75" customHeight="1">
      <c r="A14" s="384">
        <v>921</v>
      </c>
      <c r="B14" s="385">
        <v>92109</v>
      </c>
      <c r="C14" s="386" t="s">
        <v>212</v>
      </c>
      <c r="D14" s="387">
        <v>1311600</v>
      </c>
      <c r="E14" s="388">
        <v>685000</v>
      </c>
      <c r="F14" s="389">
        <f aca="true" t="shared" si="1" ref="F14:F20">E14/D14*100</f>
        <v>52.226288502592254</v>
      </c>
    </row>
    <row r="15" spans="1:6" ht="24.75" customHeight="1">
      <c r="A15" s="384"/>
      <c r="B15" s="385"/>
      <c r="C15" s="393" t="s">
        <v>279</v>
      </c>
      <c r="D15" s="394">
        <v>170000</v>
      </c>
      <c r="E15" s="395">
        <v>120000</v>
      </c>
      <c r="F15" s="396">
        <f t="shared" si="1"/>
        <v>70.58823529411765</v>
      </c>
    </row>
    <row r="16" spans="1:6" ht="24.75" customHeight="1">
      <c r="A16" s="384">
        <v>921</v>
      </c>
      <c r="B16" s="385">
        <v>92116</v>
      </c>
      <c r="C16" s="386" t="s">
        <v>401</v>
      </c>
      <c r="D16" s="387">
        <v>876000</v>
      </c>
      <c r="E16" s="388">
        <v>510000</v>
      </c>
      <c r="F16" s="389">
        <f t="shared" si="1"/>
        <v>58.21917808219178</v>
      </c>
    </row>
    <row r="17" spans="1:6" ht="24.75" customHeight="1">
      <c r="A17" s="384"/>
      <c r="B17" s="385"/>
      <c r="C17" s="393" t="s">
        <v>279</v>
      </c>
      <c r="D17" s="394">
        <v>50000</v>
      </c>
      <c r="E17" s="395">
        <v>50000</v>
      </c>
      <c r="F17" s="396">
        <f t="shared" si="1"/>
        <v>100</v>
      </c>
    </row>
    <row r="18" spans="1:6" ht="24.75" customHeight="1">
      <c r="A18" s="384">
        <v>921</v>
      </c>
      <c r="B18" s="385">
        <v>92118</v>
      </c>
      <c r="C18" s="386" t="s">
        <v>402</v>
      </c>
      <c r="D18" s="387">
        <v>400000</v>
      </c>
      <c r="E18" s="388">
        <v>220000</v>
      </c>
      <c r="F18" s="389">
        <f>E18/D18*100</f>
        <v>55.00000000000001</v>
      </c>
    </row>
    <row r="19" spans="1:6" s="426" customFormat="1" ht="24.75" customHeight="1">
      <c r="A19" s="410"/>
      <c r="B19" s="411"/>
      <c r="C19" s="412" t="s">
        <v>279</v>
      </c>
      <c r="D19" s="413">
        <v>80000</v>
      </c>
      <c r="E19" s="414">
        <v>40000</v>
      </c>
      <c r="F19" s="416">
        <f t="shared" si="1"/>
        <v>50</v>
      </c>
    </row>
    <row r="20" spans="1:6" s="373" customFormat="1" ht="24.75" customHeight="1" thickBot="1">
      <c r="A20" s="852" t="s">
        <v>150</v>
      </c>
      <c r="B20" s="825"/>
      <c r="C20" s="826"/>
      <c r="D20" s="404">
        <f>SUM(D14,D16,D18)</f>
        <v>2587600</v>
      </c>
      <c r="E20" s="404">
        <f>SUM(E14,E16,E18)</f>
        <v>1415000</v>
      </c>
      <c r="F20" s="405">
        <f t="shared" si="1"/>
        <v>54.683876951615396</v>
      </c>
    </row>
    <row r="21" spans="1:6" s="427" customFormat="1" ht="24.75" customHeight="1">
      <c r="A21" s="815" t="s">
        <v>476</v>
      </c>
      <c r="B21" s="816"/>
      <c r="C21" s="816"/>
      <c r="D21" s="816"/>
      <c r="E21" s="816"/>
      <c r="F21" s="817"/>
    </row>
    <row r="22" spans="1:6" ht="24.75" customHeight="1">
      <c r="A22" s="384"/>
      <c r="B22" s="385"/>
      <c r="C22" s="391" t="s">
        <v>201</v>
      </c>
      <c r="D22" s="387"/>
      <c r="E22" s="386"/>
      <c r="F22" s="392"/>
    </row>
    <row r="23" spans="1:6" ht="24.75" customHeight="1">
      <c r="A23" s="384">
        <v>801</v>
      </c>
      <c r="B23" s="385">
        <v>80101</v>
      </c>
      <c r="C23" s="386" t="s">
        <v>90</v>
      </c>
      <c r="D23" s="387">
        <v>202897</v>
      </c>
      <c r="E23" s="388">
        <v>91542</v>
      </c>
      <c r="F23" s="389">
        <f aca="true" t="shared" si="2" ref="F23:F28">E23/D23*100</f>
        <v>45.1174733978324</v>
      </c>
    </row>
    <row r="24" spans="1:6" ht="24.75" customHeight="1">
      <c r="A24" s="384">
        <v>801</v>
      </c>
      <c r="B24" s="385">
        <v>80110</v>
      </c>
      <c r="C24" s="386" t="s">
        <v>232</v>
      </c>
      <c r="D24" s="387">
        <v>376714</v>
      </c>
      <c r="E24" s="388">
        <v>153988</v>
      </c>
      <c r="F24" s="389">
        <f t="shared" si="2"/>
        <v>40.87663320184543</v>
      </c>
    </row>
    <row r="25" spans="1:6" ht="24.75" customHeight="1">
      <c r="A25" s="384">
        <v>801</v>
      </c>
      <c r="B25" s="385">
        <v>80120</v>
      </c>
      <c r="C25" s="386" t="s">
        <v>222</v>
      </c>
      <c r="D25" s="387">
        <v>674317</v>
      </c>
      <c r="E25" s="388">
        <v>270599</v>
      </c>
      <c r="F25" s="389">
        <f t="shared" si="2"/>
        <v>40.12934569349431</v>
      </c>
    </row>
    <row r="26" spans="1:6" ht="24.75" customHeight="1">
      <c r="A26" s="384">
        <v>801</v>
      </c>
      <c r="B26" s="385">
        <v>80130</v>
      </c>
      <c r="C26" s="386" t="s">
        <v>219</v>
      </c>
      <c r="D26" s="387">
        <v>903137</v>
      </c>
      <c r="E26" s="388">
        <v>403057</v>
      </c>
      <c r="F26" s="389">
        <f t="shared" si="2"/>
        <v>44.628555800504245</v>
      </c>
    </row>
    <row r="27" spans="1:6" ht="24.75" customHeight="1">
      <c r="A27" s="397">
        <v>854</v>
      </c>
      <c r="B27" s="398">
        <v>85419</v>
      </c>
      <c r="C27" s="403" t="s">
        <v>397</v>
      </c>
      <c r="D27" s="400">
        <v>479748</v>
      </c>
      <c r="E27" s="401">
        <v>211828</v>
      </c>
      <c r="F27" s="402">
        <f t="shared" si="2"/>
        <v>44.1540141907835</v>
      </c>
    </row>
    <row r="28" spans="1:6" s="373" customFormat="1" ht="24.75" customHeight="1" thickBot="1">
      <c r="A28" s="852" t="s">
        <v>150</v>
      </c>
      <c r="B28" s="825"/>
      <c r="C28" s="826"/>
      <c r="D28" s="404">
        <f>SUM(D22:D27)</f>
        <v>2636813</v>
      </c>
      <c r="E28" s="404">
        <f>SUM(E22:E27)</f>
        <v>1131014</v>
      </c>
      <c r="F28" s="405">
        <f t="shared" si="2"/>
        <v>42.89321995909456</v>
      </c>
    </row>
    <row r="29" spans="1:6" s="373" customFormat="1" ht="24.75" customHeight="1" thickBot="1">
      <c r="A29" s="417"/>
      <c r="B29" s="417"/>
      <c r="C29" s="417"/>
      <c r="D29" s="418"/>
      <c r="E29" s="418"/>
      <c r="F29" s="419"/>
    </row>
    <row r="30" spans="1:6" s="373" customFormat="1" ht="12" customHeight="1" thickBot="1">
      <c r="A30" s="420">
        <v>1</v>
      </c>
      <c r="B30" s="421">
        <v>2</v>
      </c>
      <c r="C30" s="421">
        <v>3</v>
      </c>
      <c r="D30" s="422">
        <v>4</v>
      </c>
      <c r="E30" s="421">
        <v>5</v>
      </c>
      <c r="F30" s="423">
        <v>6</v>
      </c>
    </row>
    <row r="31" spans="1:6" s="427" customFormat="1" ht="24.75" customHeight="1">
      <c r="A31" s="818" t="s">
        <v>477</v>
      </c>
      <c r="B31" s="819"/>
      <c r="C31" s="819"/>
      <c r="D31" s="819"/>
      <c r="E31" s="819"/>
      <c r="F31" s="820"/>
    </row>
    <row r="32" spans="1:6" ht="24.75" customHeight="1">
      <c r="A32" s="384">
        <v>750</v>
      </c>
      <c r="B32" s="385">
        <v>75095</v>
      </c>
      <c r="C32" s="390" t="s">
        <v>625</v>
      </c>
      <c r="D32" s="387">
        <v>5770</v>
      </c>
      <c r="E32" s="388">
        <v>2880</v>
      </c>
      <c r="F32" s="389">
        <f aca="true" t="shared" si="3" ref="F32:F39">E32/D32*100</f>
        <v>49.91334488734835</v>
      </c>
    </row>
    <row r="33" spans="1:6" ht="24.75" customHeight="1">
      <c r="A33" s="384">
        <v>851</v>
      </c>
      <c r="B33" s="385">
        <v>85149</v>
      </c>
      <c r="C33" s="390" t="s">
        <v>202</v>
      </c>
      <c r="D33" s="387">
        <v>500</v>
      </c>
      <c r="E33" s="388">
        <v>0</v>
      </c>
      <c r="F33" s="389">
        <f t="shared" si="3"/>
        <v>0</v>
      </c>
    </row>
    <row r="34" spans="1:6" ht="24.75" customHeight="1">
      <c r="A34" s="384">
        <v>851</v>
      </c>
      <c r="B34" s="385">
        <v>85152</v>
      </c>
      <c r="C34" s="390" t="s">
        <v>335</v>
      </c>
      <c r="D34" s="387">
        <v>7000</v>
      </c>
      <c r="E34" s="388">
        <v>0</v>
      </c>
      <c r="F34" s="389">
        <f t="shared" si="3"/>
        <v>0</v>
      </c>
    </row>
    <row r="35" spans="1:6" ht="24.75" customHeight="1">
      <c r="A35" s="384">
        <v>851</v>
      </c>
      <c r="B35" s="385">
        <v>85153</v>
      </c>
      <c r="C35" s="390" t="s">
        <v>337</v>
      </c>
      <c r="D35" s="387">
        <v>20000</v>
      </c>
      <c r="E35" s="388">
        <v>6667</v>
      </c>
      <c r="F35" s="389">
        <f t="shared" si="3"/>
        <v>33.335</v>
      </c>
    </row>
    <row r="36" spans="1:6" ht="24.75" customHeight="1">
      <c r="A36" s="384">
        <v>851</v>
      </c>
      <c r="B36" s="385">
        <v>85154</v>
      </c>
      <c r="C36" s="390" t="s">
        <v>147</v>
      </c>
      <c r="D36" s="387">
        <v>45000</v>
      </c>
      <c r="E36" s="388">
        <v>22500</v>
      </c>
      <c r="F36" s="389">
        <f t="shared" si="3"/>
        <v>50</v>
      </c>
    </row>
    <row r="37" spans="1:6" ht="24.75" customHeight="1">
      <c r="A37" s="384">
        <v>852</v>
      </c>
      <c r="B37" s="385">
        <v>85203</v>
      </c>
      <c r="C37" s="390" t="s">
        <v>267</v>
      </c>
      <c r="D37" s="387">
        <v>102000</v>
      </c>
      <c r="E37" s="388">
        <v>51000</v>
      </c>
      <c r="F37" s="389">
        <f t="shared" si="3"/>
        <v>50</v>
      </c>
    </row>
    <row r="38" spans="1:6" ht="24.75" customHeight="1">
      <c r="A38" s="384">
        <v>853</v>
      </c>
      <c r="B38" s="385">
        <v>85395</v>
      </c>
      <c r="C38" s="390" t="s">
        <v>203</v>
      </c>
      <c r="D38" s="387">
        <v>285035</v>
      </c>
      <c r="E38" s="388">
        <v>133269</v>
      </c>
      <c r="F38" s="389">
        <f t="shared" si="3"/>
        <v>46.75531075131124</v>
      </c>
    </row>
    <row r="39" spans="1:6" ht="24.75" customHeight="1">
      <c r="A39" s="384">
        <v>921</v>
      </c>
      <c r="B39" s="385">
        <v>92195</v>
      </c>
      <c r="C39" s="407" t="s">
        <v>204</v>
      </c>
      <c r="D39" s="387">
        <v>41065</v>
      </c>
      <c r="E39" s="388">
        <v>16260</v>
      </c>
      <c r="F39" s="389">
        <f t="shared" si="3"/>
        <v>39.59576281504931</v>
      </c>
    </row>
    <row r="40" spans="1:6" ht="24.75" customHeight="1">
      <c r="A40" s="397">
        <v>926</v>
      </c>
      <c r="B40" s="398">
        <v>92605</v>
      </c>
      <c r="C40" s="399" t="s">
        <v>205</v>
      </c>
      <c r="D40" s="400">
        <v>950000</v>
      </c>
      <c r="E40" s="401">
        <v>522890</v>
      </c>
      <c r="F40" s="402">
        <f>E40/D40*100</f>
        <v>55.04105263157895</v>
      </c>
    </row>
    <row r="41" spans="1:6" s="373" customFormat="1" ht="24.75" customHeight="1" thickBot="1">
      <c r="A41" s="852" t="s">
        <v>150</v>
      </c>
      <c r="B41" s="825"/>
      <c r="C41" s="826"/>
      <c r="D41" s="404">
        <f>SUM(D32,D33,D34,D35,D36,D37,D38,D39,D40)</f>
        <v>1456370</v>
      </c>
      <c r="E41" s="404">
        <f>SUM(E32,E33,E34,E35,E36,E37,E38,E39,E40)</f>
        <v>755466</v>
      </c>
      <c r="F41" s="405">
        <f>E41/D41*100</f>
        <v>51.87321903087814</v>
      </c>
    </row>
    <row r="42" spans="1:6" s="427" customFormat="1" ht="24.75" customHeight="1">
      <c r="A42" s="815" t="s">
        <v>478</v>
      </c>
      <c r="B42" s="816"/>
      <c r="C42" s="816"/>
      <c r="D42" s="816"/>
      <c r="E42" s="816"/>
      <c r="F42" s="817"/>
    </row>
    <row r="43" spans="1:6" ht="24.75" customHeight="1">
      <c r="A43" s="384">
        <v>754</v>
      </c>
      <c r="B43" s="385">
        <v>75405</v>
      </c>
      <c r="C43" s="386" t="s">
        <v>284</v>
      </c>
      <c r="D43" s="387">
        <v>120000</v>
      </c>
      <c r="E43" s="388">
        <v>80000</v>
      </c>
      <c r="F43" s="389">
        <f aca="true" t="shared" si="4" ref="F43:F49">E43/D43*100</f>
        <v>66.66666666666666</v>
      </c>
    </row>
    <row r="44" spans="1:6" ht="24.75" customHeight="1">
      <c r="A44" s="384">
        <v>851</v>
      </c>
      <c r="B44" s="385">
        <v>85111</v>
      </c>
      <c r="C44" s="386" t="s">
        <v>104</v>
      </c>
      <c r="D44" s="387">
        <v>2295000</v>
      </c>
      <c r="E44" s="388">
        <v>1695000</v>
      </c>
      <c r="F44" s="389">
        <f t="shared" si="4"/>
        <v>73.8562091503268</v>
      </c>
    </row>
    <row r="45" spans="1:6" ht="24.75" customHeight="1">
      <c r="A45" s="384">
        <v>851</v>
      </c>
      <c r="B45" s="385">
        <v>85117</v>
      </c>
      <c r="C45" s="390" t="s">
        <v>262</v>
      </c>
      <c r="D45" s="387">
        <v>110500</v>
      </c>
      <c r="E45" s="388">
        <v>81000</v>
      </c>
      <c r="F45" s="389">
        <f t="shared" si="4"/>
        <v>73.30316742081448</v>
      </c>
    </row>
    <row r="46" spans="1:6" ht="24.75" customHeight="1">
      <c r="A46" s="384"/>
      <c r="B46" s="385"/>
      <c r="C46" s="393" t="s">
        <v>279</v>
      </c>
      <c r="D46" s="394">
        <v>50500</v>
      </c>
      <c r="E46" s="395">
        <v>26000</v>
      </c>
      <c r="F46" s="396">
        <f t="shared" si="4"/>
        <v>51.48514851485149</v>
      </c>
    </row>
    <row r="47" spans="1:6" ht="24.75" customHeight="1">
      <c r="A47" s="397">
        <v>853</v>
      </c>
      <c r="B47" s="398">
        <v>85321</v>
      </c>
      <c r="C47" s="399" t="s">
        <v>355</v>
      </c>
      <c r="D47" s="400">
        <v>32000</v>
      </c>
      <c r="E47" s="401">
        <v>17227</v>
      </c>
      <c r="F47" s="402">
        <f t="shared" si="4"/>
        <v>53.834375</v>
      </c>
    </row>
    <row r="48" spans="1:6" s="373" customFormat="1" ht="24.75" customHeight="1" thickBot="1">
      <c r="A48" s="852" t="s">
        <v>150</v>
      </c>
      <c r="B48" s="825"/>
      <c r="C48" s="826"/>
      <c r="D48" s="404">
        <f>D45+D44+D47+D43</f>
        <v>2557500</v>
      </c>
      <c r="E48" s="404">
        <f>E45+E44+E47+E43</f>
        <v>1873227</v>
      </c>
      <c r="F48" s="405">
        <f t="shared" si="4"/>
        <v>73.24445747800587</v>
      </c>
    </row>
    <row r="49" spans="1:6" s="432" customFormat="1" ht="24.75" customHeight="1">
      <c r="A49" s="428"/>
      <c r="B49" s="429"/>
      <c r="C49" s="429" t="s">
        <v>480</v>
      </c>
      <c r="D49" s="430">
        <f>D48+D41+D28+D20+D12</f>
        <v>15395888</v>
      </c>
      <c r="E49" s="430">
        <f>E48+E41+E28+E20+E12</f>
        <v>8670576</v>
      </c>
      <c r="F49" s="431">
        <f t="shared" si="4"/>
        <v>56.31747905674555</v>
      </c>
    </row>
    <row r="50" spans="1:6" ht="24.75" customHeight="1">
      <c r="A50" s="433"/>
      <c r="B50" s="406"/>
      <c r="C50" s="406" t="s">
        <v>272</v>
      </c>
      <c r="D50" s="386"/>
      <c r="E50" s="386"/>
      <c r="F50" s="392"/>
    </row>
    <row r="51" spans="1:6" ht="24.75" customHeight="1">
      <c r="A51" s="433"/>
      <c r="B51" s="406"/>
      <c r="C51" s="409" t="s">
        <v>481</v>
      </c>
      <c r="D51" s="388">
        <f>D49-D52</f>
        <v>15033388</v>
      </c>
      <c r="E51" s="388">
        <f>E49-E52</f>
        <v>8434576</v>
      </c>
      <c r="F51" s="389">
        <f>E51/D51*100</f>
        <v>56.1056230305504</v>
      </c>
    </row>
    <row r="52" spans="1:6" ht="24.75" customHeight="1" thickBot="1">
      <c r="A52" s="434"/>
      <c r="B52" s="435"/>
      <c r="C52" s="436" t="s">
        <v>482</v>
      </c>
      <c r="D52" s="437">
        <f>SUM(D11,D15,D17,D19,D46)</f>
        <v>362500</v>
      </c>
      <c r="E52" s="437">
        <f>SUM(E11,E15,E17,E19,E46)</f>
        <v>236000</v>
      </c>
      <c r="F52" s="438">
        <f>E52/D52*100</f>
        <v>65.10344827586206</v>
      </c>
    </row>
    <row r="53" spans="4:5" ht="24.75" customHeight="1">
      <c r="D53" s="439"/>
      <c r="E53" s="439"/>
    </row>
    <row r="54" spans="4:5" ht="24.75" customHeight="1">
      <c r="D54" s="439"/>
      <c r="E54" s="439"/>
    </row>
    <row r="55" spans="4:5" ht="24.75" customHeight="1">
      <c r="D55" s="439"/>
      <c r="E55" s="439"/>
    </row>
    <row r="56" spans="4:5" ht="24.75" customHeight="1">
      <c r="D56" s="439"/>
      <c r="E56" s="439"/>
    </row>
  </sheetData>
  <mergeCells count="12">
    <mergeCell ref="A2:F2"/>
    <mergeCell ref="D1:F1"/>
    <mergeCell ref="A12:C12"/>
    <mergeCell ref="A20:C20"/>
    <mergeCell ref="A28:C28"/>
    <mergeCell ref="A41:C41"/>
    <mergeCell ref="A48:C48"/>
    <mergeCell ref="A6:F6"/>
    <mergeCell ref="A13:F13"/>
    <mergeCell ref="A31:F31"/>
    <mergeCell ref="A42:F42"/>
    <mergeCell ref="A21:F2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"/>
  <dimension ref="A1:R459"/>
  <sheetViews>
    <sheetView tabSelected="1" view="pageBreakPreview" zoomScaleSheetLayoutView="100" workbookViewId="0" topLeftCell="A220">
      <selection activeCell="D112" sqref="D112"/>
    </sheetView>
  </sheetViews>
  <sheetFormatPr defaultColWidth="9.00390625" defaultRowHeight="12.75"/>
  <cols>
    <col min="1" max="1" width="4.875" style="20" customWidth="1"/>
    <col min="2" max="2" width="7.00390625" style="20" customWidth="1"/>
    <col min="3" max="3" width="5.00390625" style="20" customWidth="1"/>
    <col min="4" max="4" width="41.375" style="22" customWidth="1"/>
    <col min="5" max="5" width="11.25390625" style="22" customWidth="1"/>
    <col min="6" max="6" width="10.75390625" style="21" customWidth="1"/>
    <col min="7" max="7" width="5.75390625" style="23" customWidth="1"/>
    <col min="8" max="9" width="9.125" style="21" customWidth="1"/>
    <col min="10" max="10" width="29.875" style="21" customWidth="1"/>
    <col min="11" max="13" width="9.125" style="21" customWidth="1"/>
    <col min="14" max="14" width="7.25390625" style="21" customWidth="1"/>
    <col min="15" max="15" width="7.875" style="21" customWidth="1"/>
    <col min="16" max="16" width="5.25390625" style="21" customWidth="1"/>
    <col min="17" max="17" width="35.125" style="21" customWidth="1"/>
    <col min="18" max="18" width="22.625" style="21" customWidth="1"/>
    <col min="19" max="16384" width="9.125" style="21" customWidth="1"/>
  </cols>
  <sheetData>
    <row r="1" spans="4:17" ht="12.75">
      <c r="D1" s="21"/>
      <c r="E1" s="21"/>
      <c r="F1" s="814" t="s">
        <v>483</v>
      </c>
      <c r="G1" s="814"/>
      <c r="Q1" s="21" t="s">
        <v>226</v>
      </c>
    </row>
    <row r="3" spans="1:18" s="89" customFormat="1" ht="12.75">
      <c r="A3" s="810" t="s">
        <v>704</v>
      </c>
      <c r="B3" s="810"/>
      <c r="C3" s="810"/>
      <c r="D3" s="810"/>
      <c r="E3" s="810"/>
      <c r="F3" s="810"/>
      <c r="G3" s="74"/>
      <c r="N3" s="810" t="s">
        <v>50</v>
      </c>
      <c r="O3" s="810"/>
      <c r="P3" s="810"/>
      <c r="Q3" s="810"/>
      <c r="R3" s="810"/>
    </row>
    <row r="4" spans="6:7" ht="13.5" thickBot="1">
      <c r="F4" s="23"/>
      <c r="G4" s="23" t="s">
        <v>194</v>
      </c>
    </row>
    <row r="5" spans="1:18" s="90" customFormat="1" ht="12.75">
      <c r="A5" s="24" t="s">
        <v>41</v>
      </c>
      <c r="B5" s="25" t="s">
        <v>42</v>
      </c>
      <c r="C5" s="25" t="s">
        <v>48</v>
      </c>
      <c r="D5" s="25" t="s">
        <v>43</v>
      </c>
      <c r="E5" s="26" t="s">
        <v>444</v>
      </c>
      <c r="F5" s="27" t="s">
        <v>409</v>
      </c>
      <c r="G5" s="75" t="s">
        <v>410</v>
      </c>
      <c r="N5" s="91" t="s">
        <v>41</v>
      </c>
      <c r="O5" s="91" t="s">
        <v>42</v>
      </c>
      <c r="P5" s="91" t="s">
        <v>48</v>
      </c>
      <c r="Q5" s="91" t="s">
        <v>43</v>
      </c>
      <c r="R5" s="91" t="s">
        <v>49</v>
      </c>
    </row>
    <row r="6" spans="1:18" s="90" customFormat="1" ht="12.75" customHeight="1" thickBot="1">
      <c r="A6" s="28">
        <v>1</v>
      </c>
      <c r="B6" s="29">
        <v>2</v>
      </c>
      <c r="C6" s="29">
        <v>3</v>
      </c>
      <c r="D6" s="29">
        <v>4</v>
      </c>
      <c r="E6" s="30" t="s">
        <v>552</v>
      </c>
      <c r="F6" s="31">
        <v>6</v>
      </c>
      <c r="G6" s="112">
        <v>7</v>
      </c>
      <c r="N6" s="91">
        <v>1</v>
      </c>
      <c r="O6" s="91">
        <v>2</v>
      </c>
      <c r="P6" s="91">
        <v>3</v>
      </c>
      <c r="Q6" s="91">
        <v>4</v>
      </c>
      <c r="R6" s="91">
        <v>5</v>
      </c>
    </row>
    <row r="7" spans="1:18" s="90" customFormat="1" ht="7.5" customHeight="1">
      <c r="A7" s="32"/>
      <c r="B7" s="33"/>
      <c r="C7" s="33"/>
      <c r="D7" s="33"/>
      <c r="E7" s="34"/>
      <c r="F7" s="35"/>
      <c r="G7" s="76"/>
      <c r="N7" s="92"/>
      <c r="O7" s="92"/>
      <c r="P7" s="92"/>
      <c r="Q7" s="92"/>
      <c r="R7" s="92"/>
    </row>
    <row r="8" spans="1:7" s="66" customFormat="1" ht="20.25" customHeight="1">
      <c r="A8" s="36" t="s">
        <v>45</v>
      </c>
      <c r="B8" s="37"/>
      <c r="C8" s="37"/>
      <c r="D8" s="38" t="s">
        <v>46</v>
      </c>
      <c r="E8" s="39">
        <f>E9</f>
        <v>40000</v>
      </c>
      <c r="F8" s="39">
        <f>F9</f>
        <v>19998</v>
      </c>
      <c r="G8" s="77">
        <f>F8/E8*100</f>
        <v>49.995</v>
      </c>
    </row>
    <row r="9" spans="1:7" s="90" customFormat="1" ht="20.25" customHeight="1">
      <c r="A9" s="32"/>
      <c r="B9" s="40" t="s">
        <v>365</v>
      </c>
      <c r="C9" s="40"/>
      <c r="D9" s="41" t="s">
        <v>366</v>
      </c>
      <c r="E9" s="42">
        <f>E10</f>
        <v>40000</v>
      </c>
      <c r="F9" s="42">
        <f>F10</f>
        <v>19998</v>
      </c>
      <c r="G9" s="78">
        <f aca="true" t="shared" si="0" ref="G9:G96">F9/E9*100</f>
        <v>49.995</v>
      </c>
    </row>
    <row r="10" spans="1:7" s="93" customFormat="1" ht="57.75" customHeight="1">
      <c r="A10" s="43"/>
      <c r="B10" s="44"/>
      <c r="C10" s="45">
        <v>2110</v>
      </c>
      <c r="D10" s="46" t="s">
        <v>217</v>
      </c>
      <c r="E10" s="47">
        <v>40000</v>
      </c>
      <c r="F10" s="47">
        <v>19998</v>
      </c>
      <c r="G10" s="79">
        <f t="shared" si="0"/>
        <v>49.995</v>
      </c>
    </row>
    <row r="11" spans="1:18" s="89" customFormat="1" ht="21" customHeight="1">
      <c r="A11" s="36" t="s">
        <v>51</v>
      </c>
      <c r="B11" s="37"/>
      <c r="C11" s="37"/>
      <c r="D11" s="48" t="s">
        <v>52</v>
      </c>
      <c r="E11" s="49">
        <f>SUM(E12)</f>
        <v>16000</v>
      </c>
      <c r="F11" s="49">
        <f>SUM(F12)</f>
        <v>1551</v>
      </c>
      <c r="G11" s="77">
        <f t="shared" si="0"/>
        <v>9.69375</v>
      </c>
      <c r="N11" s="94"/>
      <c r="O11" s="94"/>
      <c r="P11" s="94"/>
      <c r="Q11" s="94"/>
      <c r="R11" s="94"/>
    </row>
    <row r="12" spans="1:18" ht="21" customHeight="1">
      <c r="A12" s="32"/>
      <c r="B12" s="40" t="s">
        <v>54</v>
      </c>
      <c r="C12" s="40"/>
      <c r="D12" s="50" t="s">
        <v>55</v>
      </c>
      <c r="E12" s="51">
        <f>E14+E13</f>
        <v>16000</v>
      </c>
      <c r="F12" s="51">
        <f>F14+F13</f>
        <v>1551</v>
      </c>
      <c r="G12" s="78">
        <f t="shared" si="0"/>
        <v>9.69375</v>
      </c>
      <c r="N12" s="95"/>
      <c r="O12" s="95"/>
      <c r="P12" s="95"/>
      <c r="Q12" s="95"/>
      <c r="R12" s="95"/>
    </row>
    <row r="13" spans="1:18" s="93" customFormat="1" ht="21" customHeight="1">
      <c r="A13" s="52"/>
      <c r="B13" s="53"/>
      <c r="C13" s="53" t="s">
        <v>287</v>
      </c>
      <c r="D13" s="54" t="s">
        <v>210</v>
      </c>
      <c r="E13" s="55">
        <v>1000</v>
      </c>
      <c r="F13" s="55">
        <v>1029</v>
      </c>
      <c r="G13" s="80">
        <f t="shared" si="0"/>
        <v>102.89999999999999</v>
      </c>
      <c r="N13" s="96"/>
      <c r="O13" s="96"/>
      <c r="P13" s="96"/>
      <c r="Q13" s="96"/>
      <c r="R13" s="96"/>
    </row>
    <row r="14" spans="1:18" s="93" customFormat="1" ht="21" customHeight="1">
      <c r="A14" s="43"/>
      <c r="B14" s="44"/>
      <c r="C14" s="44" t="s">
        <v>598</v>
      </c>
      <c r="D14" s="46" t="s">
        <v>601</v>
      </c>
      <c r="E14" s="47">
        <v>15000</v>
      </c>
      <c r="F14" s="47">
        <v>522</v>
      </c>
      <c r="G14" s="79">
        <f t="shared" si="0"/>
        <v>3.4799999999999995</v>
      </c>
      <c r="N14" s="96"/>
      <c r="O14" s="96"/>
      <c r="P14" s="96"/>
      <c r="Q14" s="96"/>
      <c r="R14" s="96"/>
    </row>
    <row r="15" spans="1:18" s="89" customFormat="1" ht="19.5" customHeight="1">
      <c r="A15" s="36" t="s">
        <v>270</v>
      </c>
      <c r="B15" s="37"/>
      <c r="C15" s="37"/>
      <c r="D15" s="48" t="s">
        <v>271</v>
      </c>
      <c r="E15" s="49">
        <f>E17</f>
        <v>60345</v>
      </c>
      <c r="F15" s="49">
        <f>F17</f>
        <v>13257</v>
      </c>
      <c r="G15" s="77">
        <f t="shared" si="0"/>
        <v>21.96868008948546</v>
      </c>
      <c r="N15" s="97"/>
      <c r="O15" s="97"/>
      <c r="P15" s="97"/>
      <c r="Q15" s="97"/>
      <c r="R15" s="97"/>
    </row>
    <row r="16" spans="1:18" ht="21.75" customHeight="1">
      <c r="A16" s="32"/>
      <c r="B16" s="40" t="s">
        <v>322</v>
      </c>
      <c r="C16" s="40"/>
      <c r="D16" s="50" t="s">
        <v>338</v>
      </c>
      <c r="E16" s="51">
        <f>E17</f>
        <v>60345</v>
      </c>
      <c r="F16" s="51">
        <f>F17</f>
        <v>13257</v>
      </c>
      <c r="G16" s="78">
        <f t="shared" si="0"/>
        <v>21.96868008948546</v>
      </c>
      <c r="N16" s="95"/>
      <c r="O16" s="95"/>
      <c r="P16" s="95"/>
      <c r="Q16" s="95"/>
      <c r="R16" s="95"/>
    </row>
    <row r="17" spans="1:18" s="93" customFormat="1" ht="33.75" customHeight="1">
      <c r="A17" s="43"/>
      <c r="B17" s="44"/>
      <c r="C17" s="56" t="s">
        <v>554</v>
      </c>
      <c r="D17" s="46" t="s">
        <v>286</v>
      </c>
      <c r="E17" s="47">
        <v>60345</v>
      </c>
      <c r="F17" s="47">
        <v>13257</v>
      </c>
      <c r="G17" s="79">
        <f t="shared" si="0"/>
        <v>21.96868008948546</v>
      </c>
      <c r="N17" s="96"/>
      <c r="O17" s="96"/>
      <c r="P17" s="96"/>
      <c r="Q17" s="96"/>
      <c r="R17" s="96"/>
    </row>
    <row r="18" spans="1:7" s="89" customFormat="1" ht="21.75" customHeight="1">
      <c r="A18" s="36" t="s">
        <v>56</v>
      </c>
      <c r="B18" s="37"/>
      <c r="C18" s="57"/>
      <c r="D18" s="58" t="s">
        <v>57</v>
      </c>
      <c r="E18" s="49">
        <f>SUM(E19,E23)</f>
        <v>3870000</v>
      </c>
      <c r="F18" s="49">
        <f>SUM(F19,F23)</f>
        <v>2472</v>
      </c>
      <c r="G18" s="77">
        <f t="shared" si="0"/>
        <v>0.06387596899224807</v>
      </c>
    </row>
    <row r="19" spans="1:7" ht="21.75" customHeight="1">
      <c r="A19" s="32"/>
      <c r="B19" s="40" t="s">
        <v>59</v>
      </c>
      <c r="C19" s="59"/>
      <c r="D19" s="60" t="s">
        <v>241</v>
      </c>
      <c r="E19" s="51">
        <f>SUM(E20,E21,E22)</f>
        <v>3720000</v>
      </c>
      <c r="F19" s="51">
        <f>SUM(F20,F21,F22)</f>
        <v>623</v>
      </c>
      <c r="G19" s="78">
        <f t="shared" si="0"/>
        <v>0.01674731182795699</v>
      </c>
    </row>
    <row r="20" spans="1:7" ht="21.75" customHeight="1">
      <c r="A20" s="52"/>
      <c r="B20" s="53"/>
      <c r="C20" s="61" t="s">
        <v>325</v>
      </c>
      <c r="D20" s="62" t="s">
        <v>326</v>
      </c>
      <c r="E20" s="55">
        <v>0</v>
      </c>
      <c r="F20" s="55">
        <v>623</v>
      </c>
      <c r="G20" s="80"/>
    </row>
    <row r="21" spans="1:7" ht="21.75" customHeight="1">
      <c r="A21" s="32"/>
      <c r="B21" s="40"/>
      <c r="C21" s="53" t="s">
        <v>287</v>
      </c>
      <c r="D21" s="54" t="s">
        <v>210</v>
      </c>
      <c r="E21" s="55">
        <v>220000</v>
      </c>
      <c r="F21" s="55">
        <v>0</v>
      </c>
      <c r="G21" s="80">
        <f t="shared" si="0"/>
        <v>0</v>
      </c>
    </row>
    <row r="22" spans="1:7" s="93" customFormat="1" ht="77.25" customHeight="1">
      <c r="A22" s="52"/>
      <c r="B22" s="53"/>
      <c r="C22" s="61" t="s">
        <v>599</v>
      </c>
      <c r="D22" s="62" t="s">
        <v>600</v>
      </c>
      <c r="E22" s="55">
        <v>3500000</v>
      </c>
      <c r="F22" s="55">
        <v>0</v>
      </c>
      <c r="G22" s="80">
        <f t="shared" si="0"/>
        <v>0</v>
      </c>
    </row>
    <row r="23" spans="1:7" s="93" customFormat="1" ht="21" customHeight="1">
      <c r="A23" s="32"/>
      <c r="B23" s="40" t="s">
        <v>61</v>
      </c>
      <c r="C23" s="59"/>
      <c r="D23" s="60" t="s">
        <v>60</v>
      </c>
      <c r="E23" s="51">
        <f>SUM(E24,E25,E26)</f>
        <v>150000</v>
      </c>
      <c r="F23" s="51">
        <f>SUM(F24,F25,F26)</f>
        <v>1849</v>
      </c>
      <c r="G23" s="80">
        <f t="shared" si="0"/>
        <v>1.2326666666666666</v>
      </c>
    </row>
    <row r="24" spans="1:7" s="93" customFormat="1" ht="21.75" customHeight="1">
      <c r="A24" s="52"/>
      <c r="B24" s="53"/>
      <c r="C24" s="61" t="s">
        <v>325</v>
      </c>
      <c r="D24" s="62" t="s">
        <v>326</v>
      </c>
      <c r="E24" s="55">
        <v>0</v>
      </c>
      <c r="F24" s="55">
        <v>721</v>
      </c>
      <c r="G24" s="80"/>
    </row>
    <row r="25" spans="1:7" s="93" customFormat="1" ht="22.5" customHeight="1">
      <c r="A25" s="52"/>
      <c r="B25" s="53"/>
      <c r="C25" s="61" t="s">
        <v>287</v>
      </c>
      <c r="D25" s="54" t="s">
        <v>210</v>
      </c>
      <c r="E25" s="55">
        <v>145000</v>
      </c>
      <c r="F25" s="55">
        <v>0</v>
      </c>
      <c r="G25" s="80">
        <f t="shared" si="0"/>
        <v>0</v>
      </c>
    </row>
    <row r="26" spans="1:7" s="93" customFormat="1" ht="19.5" customHeight="1">
      <c r="A26" s="43"/>
      <c r="B26" s="44"/>
      <c r="C26" s="56" t="s">
        <v>598</v>
      </c>
      <c r="D26" s="46" t="s">
        <v>601</v>
      </c>
      <c r="E26" s="47">
        <v>5000</v>
      </c>
      <c r="F26" s="47">
        <v>1128</v>
      </c>
      <c r="G26" s="79">
        <f t="shared" si="0"/>
        <v>22.56</v>
      </c>
    </row>
    <row r="27" spans="1:7" s="89" customFormat="1" ht="21.75" customHeight="1">
      <c r="A27" s="36" t="s">
        <v>62</v>
      </c>
      <c r="B27" s="37"/>
      <c r="C27" s="57"/>
      <c r="D27" s="58" t="s">
        <v>63</v>
      </c>
      <c r="E27" s="49">
        <f>E28</f>
        <v>398713</v>
      </c>
      <c r="F27" s="49">
        <f>F28</f>
        <v>195000</v>
      </c>
      <c r="G27" s="77">
        <f t="shared" si="0"/>
        <v>48.907359428962685</v>
      </c>
    </row>
    <row r="28" spans="1:7" ht="21.75" customHeight="1">
      <c r="A28" s="32"/>
      <c r="B28" s="40" t="s">
        <v>362</v>
      </c>
      <c r="C28" s="59"/>
      <c r="D28" s="60" t="s">
        <v>363</v>
      </c>
      <c r="E28" s="51">
        <f>SUM(E29,E30,E33,E34)</f>
        <v>398713</v>
      </c>
      <c r="F28" s="51">
        <f>SUM(F29,F30,F33,F34)</f>
        <v>195000</v>
      </c>
      <c r="G28" s="78">
        <f t="shared" si="0"/>
        <v>48.907359428962685</v>
      </c>
    </row>
    <row r="29" spans="1:7" ht="21.75" customHeight="1">
      <c r="A29" s="52"/>
      <c r="B29" s="53"/>
      <c r="C29" s="61" t="s">
        <v>598</v>
      </c>
      <c r="D29" s="62" t="s">
        <v>601</v>
      </c>
      <c r="E29" s="55">
        <v>0</v>
      </c>
      <c r="F29" s="55">
        <v>94</v>
      </c>
      <c r="G29" s="80"/>
    </row>
    <row r="30" spans="1:7" ht="21.75" customHeight="1" thickBot="1">
      <c r="A30" s="113"/>
      <c r="B30" s="114"/>
      <c r="C30" s="115" t="s">
        <v>292</v>
      </c>
      <c r="D30" s="116" t="s">
        <v>179</v>
      </c>
      <c r="E30" s="117">
        <v>0</v>
      </c>
      <c r="F30" s="117">
        <v>242</v>
      </c>
      <c r="G30" s="118"/>
    </row>
    <row r="31" spans="1:7" ht="32.25" customHeight="1" thickBot="1">
      <c r="A31" s="73"/>
      <c r="B31" s="73"/>
      <c r="C31" s="108"/>
      <c r="D31" s="82"/>
      <c r="E31" s="83"/>
      <c r="F31" s="83"/>
      <c r="G31" s="84"/>
    </row>
    <row r="32" spans="1:7" ht="15" customHeight="1" thickBot="1">
      <c r="A32" s="119">
        <v>1</v>
      </c>
      <c r="B32" s="120">
        <v>2</v>
      </c>
      <c r="C32" s="120">
        <v>3</v>
      </c>
      <c r="D32" s="120">
        <v>4</v>
      </c>
      <c r="E32" s="121" t="s">
        <v>552</v>
      </c>
      <c r="F32" s="122">
        <v>6</v>
      </c>
      <c r="G32" s="123">
        <v>7</v>
      </c>
    </row>
    <row r="33" spans="1:7" s="93" customFormat="1" ht="79.5" customHeight="1">
      <c r="A33" s="52"/>
      <c r="B33" s="53"/>
      <c r="C33" s="61" t="s">
        <v>555</v>
      </c>
      <c r="D33" s="62" t="s">
        <v>566</v>
      </c>
      <c r="E33" s="55">
        <v>381813</v>
      </c>
      <c r="F33" s="55">
        <v>177764</v>
      </c>
      <c r="G33" s="80">
        <f t="shared" si="0"/>
        <v>46.55786995204459</v>
      </c>
    </row>
    <row r="34" spans="1:7" s="93" customFormat="1" ht="80.25" customHeight="1">
      <c r="A34" s="43"/>
      <c r="B34" s="44"/>
      <c r="C34" s="56" t="s">
        <v>599</v>
      </c>
      <c r="D34" s="46" t="s">
        <v>600</v>
      </c>
      <c r="E34" s="47">
        <v>16900</v>
      </c>
      <c r="F34" s="47">
        <v>16900</v>
      </c>
      <c r="G34" s="79">
        <f t="shared" si="0"/>
        <v>100</v>
      </c>
    </row>
    <row r="35" spans="1:18" s="89" customFormat="1" ht="19.5" customHeight="1">
      <c r="A35" s="36" t="s">
        <v>65</v>
      </c>
      <c r="B35" s="37"/>
      <c r="C35" s="37"/>
      <c r="D35" s="48" t="s">
        <v>66</v>
      </c>
      <c r="E35" s="49">
        <f>SUM(E36)+E44</f>
        <v>18618879</v>
      </c>
      <c r="F35" s="49">
        <f>SUM(F36)+F44</f>
        <v>4327593</v>
      </c>
      <c r="G35" s="77">
        <f t="shared" si="0"/>
        <v>23.243037349348477</v>
      </c>
      <c r="N35" s="97"/>
      <c r="O35" s="97"/>
      <c r="P35" s="97"/>
      <c r="Q35" s="97"/>
      <c r="R35" s="97"/>
    </row>
    <row r="36" spans="1:18" ht="15" customHeight="1">
      <c r="A36" s="32"/>
      <c r="B36" s="40" t="s">
        <v>67</v>
      </c>
      <c r="C36" s="40"/>
      <c r="D36" s="50" t="s">
        <v>68</v>
      </c>
      <c r="E36" s="51">
        <f>SUM(E37,E39,E41,E42,E43)+E40</f>
        <v>17167079</v>
      </c>
      <c r="F36" s="51">
        <f>SUM(F37,F38,F39,F40,F41,F42,F43)</f>
        <v>4327593</v>
      </c>
      <c r="G36" s="78">
        <f t="shared" si="0"/>
        <v>25.20867411398293</v>
      </c>
      <c r="N36" s="95"/>
      <c r="O36" s="95"/>
      <c r="P36" s="95"/>
      <c r="Q36" s="95"/>
      <c r="R36" s="95"/>
    </row>
    <row r="37" spans="1:18" s="93" customFormat="1" ht="30.75" customHeight="1">
      <c r="A37" s="52"/>
      <c r="B37" s="53"/>
      <c r="C37" s="53" t="s">
        <v>288</v>
      </c>
      <c r="D37" s="62" t="s">
        <v>565</v>
      </c>
      <c r="E37" s="55">
        <v>1531079</v>
      </c>
      <c r="F37" s="55">
        <v>1317282</v>
      </c>
      <c r="G37" s="80">
        <f t="shared" si="0"/>
        <v>86.0361875513935</v>
      </c>
      <c r="N37" s="96"/>
      <c r="O37" s="96"/>
      <c r="P37" s="96"/>
      <c r="Q37" s="96"/>
      <c r="R37" s="96"/>
    </row>
    <row r="38" spans="1:18" s="93" customFormat="1" ht="23.25" customHeight="1">
      <c r="A38" s="52"/>
      <c r="B38" s="53"/>
      <c r="C38" s="53" t="s">
        <v>325</v>
      </c>
      <c r="D38" s="62" t="s">
        <v>326</v>
      </c>
      <c r="E38" s="55">
        <v>0</v>
      </c>
      <c r="F38" s="55">
        <v>646</v>
      </c>
      <c r="G38" s="80"/>
      <c r="N38" s="96"/>
      <c r="O38" s="96"/>
      <c r="P38" s="96"/>
      <c r="Q38" s="96"/>
      <c r="R38" s="96"/>
    </row>
    <row r="39" spans="1:18" s="93" customFormat="1" ht="60.75" customHeight="1">
      <c r="A39" s="52"/>
      <c r="B39" s="53"/>
      <c r="C39" s="61" t="s">
        <v>521</v>
      </c>
      <c r="D39" s="62" t="s">
        <v>358</v>
      </c>
      <c r="E39" s="55">
        <v>2350000</v>
      </c>
      <c r="F39" s="55">
        <v>1267651</v>
      </c>
      <c r="G39" s="80">
        <f t="shared" si="0"/>
        <v>53.94259574468086</v>
      </c>
      <c r="N39" s="96"/>
      <c r="O39" s="96"/>
      <c r="P39" s="96"/>
      <c r="Q39" s="96"/>
      <c r="R39" s="96"/>
    </row>
    <row r="40" spans="1:18" s="93" customFormat="1" ht="43.5" customHeight="1">
      <c r="A40" s="52"/>
      <c r="B40" s="53"/>
      <c r="C40" s="61" t="s">
        <v>556</v>
      </c>
      <c r="D40" s="62" t="s">
        <v>224</v>
      </c>
      <c r="E40" s="55">
        <v>80000</v>
      </c>
      <c r="F40" s="55">
        <v>55081</v>
      </c>
      <c r="G40" s="80">
        <f t="shared" si="0"/>
        <v>68.85125</v>
      </c>
      <c r="N40" s="96"/>
      <c r="O40" s="96"/>
      <c r="P40" s="96"/>
      <c r="Q40" s="96"/>
      <c r="R40" s="96"/>
    </row>
    <row r="41" spans="1:18" s="93" customFormat="1" ht="50.25" customHeight="1">
      <c r="A41" s="52"/>
      <c r="B41" s="53"/>
      <c r="C41" s="53" t="s">
        <v>289</v>
      </c>
      <c r="D41" s="62" t="s">
        <v>729</v>
      </c>
      <c r="E41" s="55">
        <v>13099000</v>
      </c>
      <c r="F41" s="55">
        <v>1423046</v>
      </c>
      <c r="G41" s="80">
        <f t="shared" si="0"/>
        <v>10.86377586075273</v>
      </c>
      <c r="N41" s="96"/>
      <c r="O41" s="96"/>
      <c r="P41" s="96"/>
      <c r="Q41" s="96"/>
      <c r="R41" s="96"/>
    </row>
    <row r="42" spans="1:18" s="93" customFormat="1" ht="19.5" customHeight="1">
      <c r="A42" s="52"/>
      <c r="B42" s="53"/>
      <c r="C42" s="53" t="s">
        <v>290</v>
      </c>
      <c r="D42" s="54" t="s">
        <v>177</v>
      </c>
      <c r="E42" s="55">
        <v>70000</v>
      </c>
      <c r="F42" s="55">
        <v>245389</v>
      </c>
      <c r="G42" s="80">
        <f t="shared" si="0"/>
        <v>350.5557142857143</v>
      </c>
      <c r="N42" s="96"/>
      <c r="O42" s="96"/>
      <c r="P42" s="96"/>
      <c r="Q42" s="96"/>
      <c r="R42" s="96"/>
    </row>
    <row r="43" spans="1:7" s="93" customFormat="1" ht="57.75" customHeight="1">
      <c r="A43" s="52"/>
      <c r="B43" s="53"/>
      <c r="C43" s="63">
        <v>2110</v>
      </c>
      <c r="D43" s="62" t="s">
        <v>217</v>
      </c>
      <c r="E43" s="55">
        <v>37000</v>
      </c>
      <c r="F43" s="55">
        <v>18498</v>
      </c>
      <c r="G43" s="80">
        <f t="shared" si="0"/>
        <v>49.994594594594595</v>
      </c>
    </row>
    <row r="44" spans="1:7" ht="19.5" customHeight="1">
      <c r="A44" s="32"/>
      <c r="B44" s="40" t="s">
        <v>69</v>
      </c>
      <c r="C44" s="40"/>
      <c r="D44" s="50" t="s">
        <v>55</v>
      </c>
      <c r="E44" s="51">
        <f>E45</f>
        <v>1451800</v>
      </c>
      <c r="F44" s="51">
        <f>F45</f>
        <v>0</v>
      </c>
      <c r="G44" s="78">
        <f t="shared" si="0"/>
        <v>0</v>
      </c>
    </row>
    <row r="45" spans="1:7" s="93" customFormat="1" ht="53.25" customHeight="1">
      <c r="A45" s="43"/>
      <c r="B45" s="44"/>
      <c r="C45" s="45">
        <v>6290</v>
      </c>
      <c r="D45" s="46" t="s">
        <v>398</v>
      </c>
      <c r="E45" s="47">
        <v>1451800</v>
      </c>
      <c r="F45" s="47">
        <v>0</v>
      </c>
      <c r="G45" s="79">
        <f t="shared" si="0"/>
        <v>0</v>
      </c>
    </row>
    <row r="46" spans="1:7" ht="19.5" customHeight="1">
      <c r="A46" s="36" t="s">
        <v>70</v>
      </c>
      <c r="B46" s="37"/>
      <c r="C46" s="64"/>
      <c r="D46" s="48" t="s">
        <v>71</v>
      </c>
      <c r="E46" s="49">
        <f>SUM(E47,E49,E54)+E56</f>
        <v>392600</v>
      </c>
      <c r="F46" s="49">
        <f>SUM(F47,F49,F54)+F56</f>
        <v>201017</v>
      </c>
      <c r="G46" s="77">
        <f t="shared" si="0"/>
        <v>51.201477330616406</v>
      </c>
    </row>
    <row r="47" spans="1:7" ht="19.5" customHeight="1">
      <c r="A47" s="32"/>
      <c r="B47" s="40" t="s">
        <v>137</v>
      </c>
      <c r="C47" s="64"/>
      <c r="D47" s="50" t="s">
        <v>228</v>
      </c>
      <c r="E47" s="51">
        <f>E48</f>
        <v>29000</v>
      </c>
      <c r="F47" s="51">
        <f>F48</f>
        <v>14496</v>
      </c>
      <c r="G47" s="78">
        <f t="shared" si="0"/>
        <v>49.98620689655172</v>
      </c>
    </row>
    <row r="48" spans="1:7" s="93" customFormat="1" ht="52.5" customHeight="1">
      <c r="A48" s="52"/>
      <c r="B48" s="53"/>
      <c r="C48" s="63">
        <v>2110</v>
      </c>
      <c r="D48" s="62" t="s">
        <v>217</v>
      </c>
      <c r="E48" s="55">
        <v>29000</v>
      </c>
      <c r="F48" s="55">
        <v>14496</v>
      </c>
      <c r="G48" s="80">
        <f t="shared" si="0"/>
        <v>49.98620689655172</v>
      </c>
    </row>
    <row r="49" spans="1:7" ht="19.5" customHeight="1">
      <c r="A49" s="32"/>
      <c r="B49" s="40" t="s">
        <v>73</v>
      </c>
      <c r="C49" s="64"/>
      <c r="D49" s="60" t="s">
        <v>214</v>
      </c>
      <c r="E49" s="51">
        <f>E53</f>
        <v>12000</v>
      </c>
      <c r="F49" s="51">
        <f>SUM(F50,F53)</f>
        <v>6343</v>
      </c>
      <c r="G49" s="78">
        <f t="shared" si="0"/>
        <v>52.85833333333333</v>
      </c>
    </row>
    <row r="50" spans="1:7" ht="21" customHeight="1" thickBot="1">
      <c r="A50" s="113"/>
      <c r="B50" s="114"/>
      <c r="C50" s="114" t="s">
        <v>325</v>
      </c>
      <c r="D50" s="116" t="s">
        <v>326</v>
      </c>
      <c r="E50" s="117">
        <v>0</v>
      </c>
      <c r="F50" s="117">
        <v>343</v>
      </c>
      <c r="G50" s="118"/>
    </row>
    <row r="51" spans="1:7" ht="21" customHeight="1" thickBot="1">
      <c r="A51" s="73"/>
      <c r="B51" s="73"/>
      <c r="C51" s="73"/>
      <c r="D51" s="82"/>
      <c r="E51" s="83"/>
      <c r="F51" s="83"/>
      <c r="G51" s="84"/>
    </row>
    <row r="52" spans="1:7" ht="16.5" customHeight="1" thickBot="1">
      <c r="A52" s="119">
        <v>1</v>
      </c>
      <c r="B52" s="120">
        <v>2</v>
      </c>
      <c r="C52" s="120">
        <v>3</v>
      </c>
      <c r="D52" s="120">
        <v>4</v>
      </c>
      <c r="E52" s="121" t="s">
        <v>552</v>
      </c>
      <c r="F52" s="122">
        <v>6</v>
      </c>
      <c r="G52" s="123">
        <v>7</v>
      </c>
    </row>
    <row r="53" spans="1:7" s="93" customFormat="1" ht="56.25" customHeight="1">
      <c r="A53" s="52"/>
      <c r="B53" s="53"/>
      <c r="C53" s="63">
        <v>2110</v>
      </c>
      <c r="D53" s="62" t="s">
        <v>217</v>
      </c>
      <c r="E53" s="55">
        <v>12000</v>
      </c>
      <c r="F53" s="55">
        <v>6000</v>
      </c>
      <c r="G53" s="80">
        <f t="shared" si="0"/>
        <v>50</v>
      </c>
    </row>
    <row r="54" spans="1:7" ht="19.5" customHeight="1">
      <c r="A54" s="32"/>
      <c r="B54" s="40" t="s">
        <v>138</v>
      </c>
      <c r="C54" s="64"/>
      <c r="D54" s="50" t="s">
        <v>139</v>
      </c>
      <c r="E54" s="51">
        <f>E55</f>
        <v>211600</v>
      </c>
      <c r="F54" s="51">
        <f>F55</f>
        <v>121044</v>
      </c>
      <c r="G54" s="78">
        <f t="shared" si="0"/>
        <v>57.20415879017013</v>
      </c>
    </row>
    <row r="55" spans="1:7" s="93" customFormat="1" ht="55.5" customHeight="1">
      <c r="A55" s="52"/>
      <c r="B55" s="53"/>
      <c r="C55" s="63">
        <v>2110</v>
      </c>
      <c r="D55" s="62" t="s">
        <v>217</v>
      </c>
      <c r="E55" s="55">
        <v>211600</v>
      </c>
      <c r="F55" s="55">
        <v>121044</v>
      </c>
      <c r="G55" s="80">
        <f t="shared" si="0"/>
        <v>57.20415879017013</v>
      </c>
    </row>
    <row r="56" spans="1:7" ht="19.5" customHeight="1">
      <c r="A56" s="32"/>
      <c r="B56" s="40" t="s">
        <v>220</v>
      </c>
      <c r="C56" s="40"/>
      <c r="D56" s="50" t="s">
        <v>221</v>
      </c>
      <c r="E56" s="51">
        <f>E57</f>
        <v>140000</v>
      </c>
      <c r="F56" s="51">
        <f>F57</f>
        <v>59134</v>
      </c>
      <c r="G56" s="78">
        <f t="shared" si="0"/>
        <v>42.23857142857143</v>
      </c>
    </row>
    <row r="57" spans="1:7" s="93" customFormat="1" ht="19.5" customHeight="1">
      <c r="A57" s="43"/>
      <c r="B57" s="44"/>
      <c r="C57" s="44" t="s">
        <v>291</v>
      </c>
      <c r="D57" s="65" t="s">
        <v>184</v>
      </c>
      <c r="E57" s="47">
        <v>140000</v>
      </c>
      <c r="F57" s="47">
        <v>59134</v>
      </c>
      <c r="G57" s="79">
        <f t="shared" si="0"/>
        <v>42.23857142857143</v>
      </c>
    </row>
    <row r="58" spans="1:18" s="89" customFormat="1" ht="19.5" customHeight="1">
      <c r="A58" s="36" t="s">
        <v>74</v>
      </c>
      <c r="B58" s="37"/>
      <c r="C58" s="37"/>
      <c r="D58" s="48" t="s">
        <v>75</v>
      </c>
      <c r="E58" s="49">
        <f>SUM(E59,E63,E67,E76,E79)</f>
        <v>1187685</v>
      </c>
      <c r="F58" s="49">
        <f>SUM(F59,F63,F67,F76,F79)</f>
        <v>625362</v>
      </c>
      <c r="G58" s="77">
        <f t="shared" si="0"/>
        <v>52.6538602407204</v>
      </c>
      <c r="N58" s="97"/>
      <c r="O58" s="97"/>
      <c r="P58" s="97"/>
      <c r="Q58" s="97"/>
      <c r="R58" s="97"/>
    </row>
    <row r="59" spans="1:7" ht="19.5" customHeight="1">
      <c r="A59" s="32"/>
      <c r="B59" s="40" t="s">
        <v>140</v>
      </c>
      <c r="C59" s="64"/>
      <c r="D59" s="50" t="s">
        <v>185</v>
      </c>
      <c r="E59" s="51">
        <f>E60+E61+E62</f>
        <v>451300</v>
      </c>
      <c r="F59" s="51">
        <f>F60+F61+F62</f>
        <v>228760</v>
      </c>
      <c r="G59" s="78">
        <f t="shared" si="0"/>
        <v>50.68912031907822</v>
      </c>
    </row>
    <row r="60" spans="1:7" s="93" customFormat="1" ht="58.5" customHeight="1">
      <c r="A60" s="52"/>
      <c r="B60" s="53"/>
      <c r="C60" s="63">
        <v>2010</v>
      </c>
      <c r="D60" s="62" t="s">
        <v>229</v>
      </c>
      <c r="E60" s="55">
        <v>348300</v>
      </c>
      <c r="F60" s="55">
        <v>174150</v>
      </c>
      <c r="G60" s="80">
        <f t="shared" si="0"/>
        <v>50</v>
      </c>
    </row>
    <row r="61" spans="1:7" s="93" customFormat="1" ht="58.5" customHeight="1">
      <c r="A61" s="52"/>
      <c r="B61" s="53"/>
      <c r="C61" s="63">
        <v>2110</v>
      </c>
      <c r="D61" s="62" t="s">
        <v>217</v>
      </c>
      <c r="E61" s="55">
        <v>76000</v>
      </c>
      <c r="F61" s="55">
        <v>37998</v>
      </c>
      <c r="G61" s="80">
        <f t="shared" si="0"/>
        <v>49.99736842105263</v>
      </c>
    </row>
    <row r="62" spans="1:7" s="93" customFormat="1" ht="56.25" customHeight="1">
      <c r="A62" s="52"/>
      <c r="B62" s="53"/>
      <c r="C62" s="67">
        <v>2120</v>
      </c>
      <c r="D62" s="68" t="s">
        <v>213</v>
      </c>
      <c r="E62" s="55">
        <v>27000</v>
      </c>
      <c r="F62" s="55">
        <v>16612</v>
      </c>
      <c r="G62" s="80">
        <f t="shared" si="0"/>
        <v>61.525925925925925</v>
      </c>
    </row>
    <row r="63" spans="1:18" ht="19.5" customHeight="1">
      <c r="A63" s="32"/>
      <c r="B63" s="40" t="s">
        <v>76</v>
      </c>
      <c r="C63" s="40"/>
      <c r="D63" s="50" t="s">
        <v>77</v>
      </c>
      <c r="E63" s="51">
        <f>E65+E66</f>
        <v>627655</v>
      </c>
      <c r="F63" s="51">
        <f>SUM(F64,F65,F66)</f>
        <v>174194</v>
      </c>
      <c r="G63" s="78">
        <f t="shared" si="0"/>
        <v>27.753144641562642</v>
      </c>
      <c r="N63" s="95"/>
      <c r="O63" s="95"/>
      <c r="P63" s="95"/>
      <c r="Q63" s="95"/>
      <c r="R63" s="95"/>
    </row>
    <row r="64" spans="1:18" ht="19.5" customHeight="1">
      <c r="A64" s="52"/>
      <c r="B64" s="53"/>
      <c r="C64" s="61" t="s">
        <v>287</v>
      </c>
      <c r="D64" s="54" t="s">
        <v>210</v>
      </c>
      <c r="E64" s="55">
        <v>0</v>
      </c>
      <c r="F64" s="55">
        <v>375</v>
      </c>
      <c r="G64" s="78"/>
      <c r="N64" s="95"/>
      <c r="O64" s="95"/>
      <c r="P64" s="95"/>
      <c r="Q64" s="95"/>
      <c r="R64" s="95"/>
    </row>
    <row r="65" spans="1:18" s="93" customFormat="1" ht="60" customHeight="1">
      <c r="A65" s="52"/>
      <c r="B65" s="53"/>
      <c r="C65" s="61" t="s">
        <v>521</v>
      </c>
      <c r="D65" s="62" t="s">
        <v>358</v>
      </c>
      <c r="E65" s="55">
        <v>67655</v>
      </c>
      <c r="F65" s="55">
        <v>25839</v>
      </c>
      <c r="G65" s="80">
        <f t="shared" si="0"/>
        <v>38.192299164880644</v>
      </c>
      <c r="N65" s="96"/>
      <c r="O65" s="96"/>
      <c r="P65" s="96"/>
      <c r="Q65" s="96"/>
      <c r="R65" s="96"/>
    </row>
    <row r="66" spans="1:18" s="93" customFormat="1" ht="48" customHeight="1">
      <c r="A66" s="52"/>
      <c r="B66" s="53"/>
      <c r="C66" s="61" t="s">
        <v>557</v>
      </c>
      <c r="D66" s="62" t="s">
        <v>347</v>
      </c>
      <c r="E66" s="55">
        <v>560000</v>
      </c>
      <c r="F66" s="55">
        <v>147980</v>
      </c>
      <c r="G66" s="80">
        <f t="shared" si="0"/>
        <v>26.424999999999997</v>
      </c>
      <c r="N66" s="96"/>
      <c r="O66" s="96"/>
      <c r="P66" s="96"/>
      <c r="Q66" s="96"/>
      <c r="R66" s="96"/>
    </row>
    <row r="67" spans="1:18" ht="19.5" customHeight="1">
      <c r="A67" s="32"/>
      <c r="B67" s="40" t="s">
        <v>78</v>
      </c>
      <c r="C67" s="40"/>
      <c r="D67" s="50" t="s">
        <v>227</v>
      </c>
      <c r="E67" s="51">
        <f>SUM(E68,E69,E70,E71,E74,E75)</f>
        <v>27200</v>
      </c>
      <c r="F67" s="51">
        <f>SUM(F68,F69,F70,F71,F74,F75)</f>
        <v>200843</v>
      </c>
      <c r="G67" s="78">
        <f t="shared" si="0"/>
        <v>738.3933823529412</v>
      </c>
      <c r="N67" s="95"/>
      <c r="O67" s="95"/>
      <c r="P67" s="95"/>
      <c r="Q67" s="95"/>
      <c r="R67" s="95"/>
    </row>
    <row r="68" spans="1:18" s="93" customFormat="1" ht="19.5" customHeight="1">
      <c r="A68" s="52"/>
      <c r="B68" s="53"/>
      <c r="C68" s="53" t="s">
        <v>287</v>
      </c>
      <c r="D68" s="54" t="s">
        <v>210</v>
      </c>
      <c r="E68" s="55">
        <v>4000</v>
      </c>
      <c r="F68" s="55">
        <v>86561</v>
      </c>
      <c r="G68" s="80"/>
      <c r="N68" s="96"/>
      <c r="O68" s="96"/>
      <c r="P68" s="96"/>
      <c r="Q68" s="96"/>
      <c r="R68" s="96"/>
    </row>
    <row r="69" spans="1:18" s="93" customFormat="1" ht="58.5" customHeight="1">
      <c r="A69" s="52"/>
      <c r="B69" s="53"/>
      <c r="C69" s="61" t="s">
        <v>521</v>
      </c>
      <c r="D69" s="62" t="s">
        <v>358</v>
      </c>
      <c r="E69" s="55">
        <v>12000</v>
      </c>
      <c r="F69" s="55">
        <v>7792</v>
      </c>
      <c r="G69" s="80">
        <f t="shared" si="0"/>
        <v>64.93333333333334</v>
      </c>
      <c r="N69" s="96"/>
      <c r="O69" s="96"/>
      <c r="P69" s="96"/>
      <c r="Q69" s="96"/>
      <c r="R69" s="96"/>
    </row>
    <row r="70" spans="1:18" s="93" customFormat="1" ht="21" customHeight="1">
      <c r="A70" s="52"/>
      <c r="B70" s="53"/>
      <c r="C70" s="61" t="s">
        <v>598</v>
      </c>
      <c r="D70" s="62" t="s">
        <v>601</v>
      </c>
      <c r="E70" s="55">
        <v>0</v>
      </c>
      <c r="F70" s="55">
        <v>3650</v>
      </c>
      <c r="G70" s="80"/>
      <c r="N70" s="98"/>
      <c r="O70" s="98"/>
      <c r="P70" s="98"/>
      <c r="Q70" s="98"/>
      <c r="R70" s="98"/>
    </row>
    <row r="71" spans="1:18" s="93" customFormat="1" ht="21" customHeight="1" thickBot="1">
      <c r="A71" s="113"/>
      <c r="B71" s="114"/>
      <c r="C71" s="115" t="s">
        <v>292</v>
      </c>
      <c r="D71" s="116" t="s">
        <v>179</v>
      </c>
      <c r="E71" s="117">
        <v>0</v>
      </c>
      <c r="F71" s="117">
        <v>92077</v>
      </c>
      <c r="G71" s="118"/>
      <c r="N71" s="98"/>
      <c r="O71" s="98"/>
      <c r="P71" s="98"/>
      <c r="Q71" s="98"/>
      <c r="R71" s="98"/>
    </row>
    <row r="72" spans="1:18" s="93" customFormat="1" ht="21" customHeight="1" thickBot="1">
      <c r="A72" s="73"/>
      <c r="B72" s="73"/>
      <c r="C72" s="108"/>
      <c r="D72" s="82"/>
      <c r="E72" s="83"/>
      <c r="F72" s="83"/>
      <c r="G72" s="84"/>
      <c r="N72" s="98"/>
      <c r="O72" s="98"/>
      <c r="P72" s="98"/>
      <c r="Q72" s="98"/>
      <c r="R72" s="98"/>
    </row>
    <row r="73" spans="1:18" s="93" customFormat="1" ht="13.5" customHeight="1" thickBot="1">
      <c r="A73" s="119">
        <v>1</v>
      </c>
      <c r="B73" s="120">
        <v>2</v>
      </c>
      <c r="C73" s="120">
        <v>3</v>
      </c>
      <c r="D73" s="120">
        <v>4</v>
      </c>
      <c r="E73" s="121" t="s">
        <v>552</v>
      </c>
      <c r="F73" s="122">
        <v>6</v>
      </c>
      <c r="G73" s="123">
        <v>7</v>
      </c>
      <c r="N73" s="98"/>
      <c r="O73" s="98"/>
      <c r="P73" s="98"/>
      <c r="Q73" s="98"/>
      <c r="R73" s="98"/>
    </row>
    <row r="74" spans="1:18" s="93" customFormat="1" ht="61.5" customHeight="1">
      <c r="A74" s="52"/>
      <c r="B74" s="53"/>
      <c r="C74" s="61" t="s">
        <v>602</v>
      </c>
      <c r="D74" s="62" t="s">
        <v>719</v>
      </c>
      <c r="E74" s="55">
        <v>7000</v>
      </c>
      <c r="F74" s="55">
        <v>7000</v>
      </c>
      <c r="G74" s="80">
        <f t="shared" si="0"/>
        <v>100</v>
      </c>
      <c r="N74" s="98"/>
      <c r="O74" s="98"/>
      <c r="P74" s="98"/>
      <c r="Q74" s="98"/>
      <c r="R74" s="98"/>
    </row>
    <row r="75" spans="1:18" s="93" customFormat="1" ht="47.25" customHeight="1">
      <c r="A75" s="52"/>
      <c r="B75" s="53"/>
      <c r="C75" s="61" t="s">
        <v>557</v>
      </c>
      <c r="D75" s="62" t="s">
        <v>347</v>
      </c>
      <c r="E75" s="55">
        <v>4200</v>
      </c>
      <c r="F75" s="55">
        <v>3763</v>
      </c>
      <c r="G75" s="80">
        <f t="shared" si="0"/>
        <v>89.59523809523809</v>
      </c>
      <c r="N75" s="98"/>
      <c r="O75" s="98"/>
      <c r="P75" s="98"/>
      <c r="Q75" s="98"/>
      <c r="R75" s="98"/>
    </row>
    <row r="76" spans="1:7" ht="19.5" customHeight="1">
      <c r="A76" s="32"/>
      <c r="B76" s="40" t="s">
        <v>141</v>
      </c>
      <c r="C76" s="64"/>
      <c r="D76" s="50" t="s">
        <v>142</v>
      </c>
      <c r="E76" s="51">
        <f>E77+E78</f>
        <v>20000</v>
      </c>
      <c r="F76" s="51">
        <f>F77+F78</f>
        <v>18830</v>
      </c>
      <c r="G76" s="78">
        <f t="shared" si="0"/>
        <v>94.15</v>
      </c>
    </row>
    <row r="77" spans="1:7" s="93" customFormat="1" ht="60" customHeight="1">
      <c r="A77" s="52"/>
      <c r="B77" s="53"/>
      <c r="C77" s="63">
        <v>2110</v>
      </c>
      <c r="D77" s="62" t="s">
        <v>217</v>
      </c>
      <c r="E77" s="55">
        <v>18169</v>
      </c>
      <c r="F77" s="55">
        <v>17000</v>
      </c>
      <c r="G77" s="80">
        <f t="shared" si="0"/>
        <v>93.56596400462325</v>
      </c>
    </row>
    <row r="78" spans="1:7" s="93" customFormat="1" ht="51" customHeight="1">
      <c r="A78" s="52"/>
      <c r="B78" s="53"/>
      <c r="C78" s="63">
        <v>2120</v>
      </c>
      <c r="D78" s="62" t="s">
        <v>213</v>
      </c>
      <c r="E78" s="55">
        <v>1831</v>
      </c>
      <c r="F78" s="55">
        <v>1830</v>
      </c>
      <c r="G78" s="80">
        <f t="shared" si="0"/>
        <v>99.94538503549973</v>
      </c>
    </row>
    <row r="79" spans="1:18" ht="19.5" customHeight="1">
      <c r="A79" s="32"/>
      <c r="B79" s="40" t="s">
        <v>79</v>
      </c>
      <c r="C79" s="40"/>
      <c r="D79" s="50" t="s">
        <v>55</v>
      </c>
      <c r="E79" s="51">
        <f>E80+E81</f>
        <v>61530</v>
      </c>
      <c r="F79" s="51">
        <f>F80+F81</f>
        <v>2735</v>
      </c>
      <c r="G79" s="78">
        <f t="shared" si="0"/>
        <v>4.44498618560052</v>
      </c>
      <c r="N79" s="95"/>
      <c r="O79" s="95"/>
      <c r="P79" s="95"/>
      <c r="Q79" s="95"/>
      <c r="R79" s="95"/>
    </row>
    <row r="80" spans="1:18" s="93" customFormat="1" ht="21" customHeight="1">
      <c r="A80" s="52"/>
      <c r="B80" s="53"/>
      <c r="C80" s="53" t="s">
        <v>292</v>
      </c>
      <c r="D80" s="54" t="s">
        <v>179</v>
      </c>
      <c r="E80" s="55">
        <v>9030</v>
      </c>
      <c r="F80" s="55">
        <v>2735</v>
      </c>
      <c r="G80" s="80">
        <f t="shared" si="0"/>
        <v>30.28792912513843</v>
      </c>
      <c r="N80" s="96"/>
      <c r="O80" s="96"/>
      <c r="P80" s="96"/>
      <c r="Q80" s="96"/>
      <c r="R80" s="96"/>
    </row>
    <row r="81" spans="1:7" s="93" customFormat="1" ht="94.5" customHeight="1">
      <c r="A81" s="43"/>
      <c r="B81" s="44"/>
      <c r="C81" s="56" t="s">
        <v>555</v>
      </c>
      <c r="D81" s="46" t="s">
        <v>712</v>
      </c>
      <c r="E81" s="47">
        <v>52500</v>
      </c>
      <c r="F81" s="47">
        <v>0</v>
      </c>
      <c r="G81" s="79">
        <f t="shared" si="0"/>
        <v>0</v>
      </c>
    </row>
    <row r="82" spans="1:7" s="93" customFormat="1" ht="45.75" customHeight="1">
      <c r="A82" s="69" t="s">
        <v>420</v>
      </c>
      <c r="B82" s="53"/>
      <c r="C82" s="63"/>
      <c r="D82" s="58" t="s">
        <v>273</v>
      </c>
      <c r="E82" s="49">
        <f>E83</f>
        <v>6790</v>
      </c>
      <c r="F82" s="49">
        <f>F83</f>
        <v>3400</v>
      </c>
      <c r="G82" s="77">
        <f t="shared" si="0"/>
        <v>50.07363770250368</v>
      </c>
    </row>
    <row r="83" spans="1:7" ht="33" customHeight="1">
      <c r="A83" s="32"/>
      <c r="B83" s="59" t="s">
        <v>465</v>
      </c>
      <c r="C83" s="70"/>
      <c r="D83" s="60" t="s">
        <v>553</v>
      </c>
      <c r="E83" s="51">
        <f>E84</f>
        <v>6790</v>
      </c>
      <c r="F83" s="51">
        <f>F84</f>
        <v>3400</v>
      </c>
      <c r="G83" s="78">
        <f t="shared" si="0"/>
        <v>50.07363770250368</v>
      </c>
    </row>
    <row r="84" spans="1:7" s="93" customFormat="1" ht="57.75" customHeight="1">
      <c r="A84" s="43"/>
      <c r="B84" s="44"/>
      <c r="C84" s="45">
        <v>2010</v>
      </c>
      <c r="D84" s="46" t="s">
        <v>229</v>
      </c>
      <c r="E84" s="47">
        <v>6790</v>
      </c>
      <c r="F84" s="47">
        <v>3400</v>
      </c>
      <c r="G84" s="79">
        <f t="shared" si="0"/>
        <v>50.07363770250368</v>
      </c>
    </row>
    <row r="85" spans="1:7" s="89" customFormat="1" ht="21" customHeight="1">
      <c r="A85" s="36" t="s">
        <v>367</v>
      </c>
      <c r="B85" s="37"/>
      <c r="C85" s="71"/>
      <c r="D85" s="58" t="s">
        <v>368</v>
      </c>
      <c r="E85" s="49">
        <f>E86</f>
        <v>1000</v>
      </c>
      <c r="F85" s="49">
        <f>F86</f>
        <v>1000</v>
      </c>
      <c r="G85" s="77">
        <f t="shared" si="0"/>
        <v>100</v>
      </c>
    </row>
    <row r="86" spans="1:7" ht="19.5" customHeight="1">
      <c r="A86" s="32"/>
      <c r="B86" s="40" t="s">
        <v>369</v>
      </c>
      <c r="C86" s="70"/>
      <c r="D86" s="72" t="s">
        <v>370</v>
      </c>
      <c r="E86" s="51">
        <f>E87</f>
        <v>1000</v>
      </c>
      <c r="F86" s="51">
        <f>F87</f>
        <v>1000</v>
      </c>
      <c r="G86" s="78">
        <f t="shared" si="0"/>
        <v>100</v>
      </c>
    </row>
    <row r="87" spans="1:7" s="93" customFormat="1" ht="57" customHeight="1">
      <c r="A87" s="52"/>
      <c r="B87" s="53"/>
      <c r="C87" s="63">
        <v>2110</v>
      </c>
      <c r="D87" s="62" t="s">
        <v>217</v>
      </c>
      <c r="E87" s="55">
        <v>1000</v>
      </c>
      <c r="F87" s="55">
        <v>1000</v>
      </c>
      <c r="G87" s="80">
        <f t="shared" si="0"/>
        <v>100</v>
      </c>
    </row>
    <row r="88" spans="1:7" ht="32.25" customHeight="1">
      <c r="A88" s="36" t="s">
        <v>80</v>
      </c>
      <c r="B88" s="37"/>
      <c r="C88" s="64"/>
      <c r="D88" s="58" t="s">
        <v>274</v>
      </c>
      <c r="E88" s="49">
        <f>SUM(E89,E93,E95,E97)</f>
        <v>3836000</v>
      </c>
      <c r="F88" s="49">
        <f>SUM(F89,F93,F95,F97)</f>
        <v>2375102</v>
      </c>
      <c r="G88" s="77">
        <f t="shared" si="0"/>
        <v>61.91611053180396</v>
      </c>
    </row>
    <row r="89" spans="1:7" ht="30" customHeight="1" thickBot="1">
      <c r="A89" s="124"/>
      <c r="B89" s="125" t="s">
        <v>82</v>
      </c>
      <c r="C89" s="126"/>
      <c r="D89" s="127" t="s">
        <v>218</v>
      </c>
      <c r="E89" s="128">
        <f>E92</f>
        <v>3817000</v>
      </c>
      <c r="F89" s="128">
        <f>F92</f>
        <v>2368998</v>
      </c>
      <c r="G89" s="129">
        <f t="shared" si="0"/>
        <v>62.06439612260938</v>
      </c>
    </row>
    <row r="90" spans="1:7" ht="9.75" customHeight="1" thickBot="1">
      <c r="A90" s="34"/>
      <c r="B90" s="34"/>
      <c r="C90" s="92"/>
      <c r="D90" s="110"/>
      <c r="E90" s="103"/>
      <c r="F90" s="103"/>
      <c r="G90" s="111"/>
    </row>
    <row r="91" spans="1:7" ht="14.25" customHeight="1" thickBot="1">
      <c r="A91" s="119">
        <v>1</v>
      </c>
      <c r="B91" s="120">
        <v>2</v>
      </c>
      <c r="C91" s="120">
        <v>3</v>
      </c>
      <c r="D91" s="120">
        <v>4</v>
      </c>
      <c r="E91" s="121" t="s">
        <v>552</v>
      </c>
      <c r="F91" s="122">
        <v>6</v>
      </c>
      <c r="G91" s="123">
        <v>7</v>
      </c>
    </row>
    <row r="92" spans="1:7" s="93" customFormat="1" ht="57" customHeight="1">
      <c r="A92" s="52"/>
      <c r="B92" s="53"/>
      <c r="C92" s="63">
        <v>2110</v>
      </c>
      <c r="D92" s="62" t="s">
        <v>217</v>
      </c>
      <c r="E92" s="55">
        <v>3817000</v>
      </c>
      <c r="F92" s="55">
        <v>2368998</v>
      </c>
      <c r="G92" s="80">
        <f t="shared" si="0"/>
        <v>62.06439612260938</v>
      </c>
    </row>
    <row r="93" spans="1:7" s="93" customFormat="1" ht="18" customHeight="1">
      <c r="A93" s="32"/>
      <c r="B93" s="40" t="s">
        <v>83</v>
      </c>
      <c r="C93" s="70"/>
      <c r="D93" s="60" t="s">
        <v>84</v>
      </c>
      <c r="E93" s="51">
        <f>SUM(E94)</f>
        <v>0</v>
      </c>
      <c r="F93" s="51">
        <f>SUM(F94)</f>
        <v>164</v>
      </c>
      <c r="G93" s="78"/>
    </row>
    <row r="94" spans="1:7" s="93" customFormat="1" ht="25.5" customHeight="1">
      <c r="A94" s="52"/>
      <c r="B94" s="53"/>
      <c r="C94" s="53" t="s">
        <v>292</v>
      </c>
      <c r="D94" s="54" t="s">
        <v>179</v>
      </c>
      <c r="E94" s="55">
        <v>0</v>
      </c>
      <c r="F94" s="55">
        <v>164</v>
      </c>
      <c r="G94" s="80"/>
    </row>
    <row r="95" spans="1:7" ht="19.5" customHeight="1">
      <c r="A95" s="32"/>
      <c r="B95" s="40" t="s">
        <v>143</v>
      </c>
      <c r="C95" s="64"/>
      <c r="D95" s="50" t="s">
        <v>144</v>
      </c>
      <c r="E95" s="51">
        <f>E96</f>
        <v>4000</v>
      </c>
      <c r="F95" s="51">
        <f>F96</f>
        <v>2000</v>
      </c>
      <c r="G95" s="78">
        <f t="shared" si="0"/>
        <v>50</v>
      </c>
    </row>
    <row r="96" spans="1:7" s="93" customFormat="1" ht="55.5" customHeight="1">
      <c r="A96" s="52"/>
      <c r="B96" s="53"/>
      <c r="C96" s="63">
        <v>2010</v>
      </c>
      <c r="D96" s="62" t="s">
        <v>229</v>
      </c>
      <c r="E96" s="55">
        <v>4000</v>
      </c>
      <c r="F96" s="55">
        <v>2000</v>
      </c>
      <c r="G96" s="80">
        <f t="shared" si="0"/>
        <v>50</v>
      </c>
    </row>
    <row r="97" spans="1:7" ht="19.5" customHeight="1">
      <c r="A97" s="32"/>
      <c r="B97" s="40" t="s">
        <v>323</v>
      </c>
      <c r="C97" s="40"/>
      <c r="D97" s="50" t="s">
        <v>324</v>
      </c>
      <c r="E97" s="51">
        <f>E98</f>
        <v>15000</v>
      </c>
      <c r="F97" s="51">
        <f>F98</f>
        <v>3940</v>
      </c>
      <c r="G97" s="78">
        <f aca="true" t="shared" si="1" ref="G97:G189">F97/E97*100</f>
        <v>26.266666666666666</v>
      </c>
    </row>
    <row r="98" spans="1:7" s="93" customFormat="1" ht="19.5" customHeight="1">
      <c r="A98" s="43"/>
      <c r="B98" s="44"/>
      <c r="C98" s="44" t="s">
        <v>325</v>
      </c>
      <c r="D98" s="65" t="s">
        <v>326</v>
      </c>
      <c r="E98" s="47">
        <v>15000</v>
      </c>
      <c r="F98" s="47">
        <v>3940</v>
      </c>
      <c r="G98" s="79">
        <f t="shared" si="1"/>
        <v>26.266666666666666</v>
      </c>
    </row>
    <row r="99" spans="1:18" s="89" customFormat="1" ht="67.5" customHeight="1">
      <c r="A99" s="69" t="s">
        <v>423</v>
      </c>
      <c r="B99" s="37"/>
      <c r="C99" s="37"/>
      <c r="D99" s="58" t="s">
        <v>359</v>
      </c>
      <c r="E99" s="49">
        <f>SUM(E100,E103,E123,E133,E136)+E110</f>
        <v>42741343</v>
      </c>
      <c r="F99" s="49">
        <f>SUM(F100,F103,F123,F133,F136)+F110</f>
        <v>20508368</v>
      </c>
      <c r="G99" s="77">
        <f t="shared" si="1"/>
        <v>47.982507241290946</v>
      </c>
      <c r="N99" s="97"/>
      <c r="O99" s="97"/>
      <c r="P99" s="97"/>
      <c r="Q99" s="97"/>
      <c r="R99" s="97"/>
    </row>
    <row r="100" spans="1:18" ht="19.5" customHeight="1">
      <c r="A100" s="32"/>
      <c r="B100" s="40" t="s">
        <v>152</v>
      </c>
      <c r="C100" s="40"/>
      <c r="D100" s="50" t="s">
        <v>153</v>
      </c>
      <c r="E100" s="51">
        <f>E101+E102</f>
        <v>382000</v>
      </c>
      <c r="F100" s="51">
        <f>F101+F102</f>
        <v>127538</v>
      </c>
      <c r="G100" s="78">
        <f t="shared" si="1"/>
        <v>33.3869109947644</v>
      </c>
      <c r="N100" s="95"/>
      <c r="O100" s="95"/>
      <c r="P100" s="95"/>
      <c r="Q100" s="95"/>
      <c r="R100" s="95"/>
    </row>
    <row r="101" spans="1:18" s="93" customFormat="1" ht="32.25" customHeight="1">
      <c r="A101" s="52"/>
      <c r="B101" s="53"/>
      <c r="C101" s="53" t="s">
        <v>293</v>
      </c>
      <c r="D101" s="62" t="s">
        <v>558</v>
      </c>
      <c r="E101" s="55">
        <v>380000</v>
      </c>
      <c r="F101" s="55">
        <v>124054</v>
      </c>
      <c r="G101" s="80">
        <f t="shared" si="1"/>
        <v>32.64578947368421</v>
      </c>
      <c r="N101" s="96"/>
      <c r="O101" s="96"/>
      <c r="P101" s="96"/>
      <c r="Q101" s="96"/>
      <c r="R101" s="96"/>
    </row>
    <row r="102" spans="1:18" s="93" customFormat="1" ht="30" customHeight="1">
      <c r="A102" s="52"/>
      <c r="B102" s="53"/>
      <c r="C102" s="53" t="s">
        <v>299</v>
      </c>
      <c r="D102" s="62" t="s">
        <v>181</v>
      </c>
      <c r="E102" s="55">
        <v>2000</v>
      </c>
      <c r="F102" s="55">
        <v>3484</v>
      </c>
      <c r="G102" s="80">
        <f t="shared" si="1"/>
        <v>174.2</v>
      </c>
      <c r="N102" s="96"/>
      <c r="O102" s="96"/>
      <c r="P102" s="96"/>
      <c r="Q102" s="96"/>
      <c r="R102" s="96"/>
    </row>
    <row r="103" spans="1:18" ht="56.25" customHeight="1">
      <c r="A103" s="32"/>
      <c r="B103" s="59" t="s">
        <v>559</v>
      </c>
      <c r="C103" s="40"/>
      <c r="D103" s="60" t="s">
        <v>395</v>
      </c>
      <c r="E103" s="51">
        <f>SUM(E104,E105,E106,E107,E109)+E108</f>
        <v>16271700</v>
      </c>
      <c r="F103" s="51">
        <f>SUM(F104,F105,F106,F107,F109)+F108</f>
        <v>7650169</v>
      </c>
      <c r="G103" s="78">
        <f t="shared" si="1"/>
        <v>47.01517972922313</v>
      </c>
      <c r="N103" s="95"/>
      <c r="O103" s="95"/>
      <c r="P103" s="95"/>
      <c r="Q103" s="95"/>
      <c r="R103" s="95"/>
    </row>
    <row r="104" spans="1:18" s="93" customFormat="1" ht="19.5" customHeight="1">
      <c r="A104" s="52"/>
      <c r="B104" s="53"/>
      <c r="C104" s="53" t="s">
        <v>294</v>
      </c>
      <c r="D104" s="54" t="s">
        <v>154</v>
      </c>
      <c r="E104" s="55">
        <v>14950000</v>
      </c>
      <c r="F104" s="55">
        <v>7503848</v>
      </c>
      <c r="G104" s="80">
        <f t="shared" si="1"/>
        <v>50.192963210702345</v>
      </c>
      <c r="N104" s="96"/>
      <c r="O104" s="96"/>
      <c r="P104" s="96"/>
      <c r="Q104" s="96"/>
      <c r="R104" s="96"/>
    </row>
    <row r="105" spans="1:18" s="93" customFormat="1" ht="19.5" customHeight="1">
      <c r="A105" s="52"/>
      <c r="B105" s="53"/>
      <c r="C105" s="53" t="s">
        <v>295</v>
      </c>
      <c r="D105" s="54" t="s">
        <v>155</v>
      </c>
      <c r="E105" s="55">
        <v>5000</v>
      </c>
      <c r="F105" s="55">
        <v>2379</v>
      </c>
      <c r="G105" s="80">
        <f t="shared" si="1"/>
        <v>47.58</v>
      </c>
      <c r="N105" s="96"/>
      <c r="O105" s="96"/>
      <c r="P105" s="96"/>
      <c r="Q105" s="96"/>
      <c r="R105" s="96"/>
    </row>
    <row r="106" spans="1:18" s="93" customFormat="1" ht="19.5" customHeight="1">
      <c r="A106" s="52"/>
      <c r="B106" s="53"/>
      <c r="C106" s="53" t="s">
        <v>296</v>
      </c>
      <c r="D106" s="54" t="s">
        <v>156</v>
      </c>
      <c r="E106" s="55">
        <v>41700</v>
      </c>
      <c r="F106" s="55">
        <v>24625</v>
      </c>
      <c r="G106" s="80">
        <f t="shared" si="1"/>
        <v>59.05275779376499</v>
      </c>
      <c r="N106" s="96"/>
      <c r="O106" s="96"/>
      <c r="P106" s="96"/>
      <c r="Q106" s="96"/>
      <c r="R106" s="96"/>
    </row>
    <row r="107" spans="1:18" s="93" customFormat="1" ht="19.5" customHeight="1">
      <c r="A107" s="52"/>
      <c r="B107" s="53"/>
      <c r="C107" s="53" t="s">
        <v>297</v>
      </c>
      <c r="D107" s="54" t="s">
        <v>157</v>
      </c>
      <c r="E107" s="55">
        <v>25000</v>
      </c>
      <c r="F107" s="55">
        <v>60358</v>
      </c>
      <c r="G107" s="80">
        <f t="shared" si="1"/>
        <v>241.43200000000002</v>
      </c>
      <c r="N107" s="96"/>
      <c r="O107" s="96"/>
      <c r="P107" s="96"/>
      <c r="Q107" s="96"/>
      <c r="R107" s="96"/>
    </row>
    <row r="108" spans="1:18" s="93" customFormat="1" ht="19.5" customHeight="1">
      <c r="A108" s="52"/>
      <c r="B108" s="53"/>
      <c r="C108" s="53" t="s">
        <v>298</v>
      </c>
      <c r="D108" s="54" t="s">
        <v>162</v>
      </c>
      <c r="E108" s="55">
        <v>1000000</v>
      </c>
      <c r="F108" s="55">
        <v>25350</v>
      </c>
      <c r="G108" s="80">
        <f t="shared" si="1"/>
        <v>2.535</v>
      </c>
      <c r="N108" s="96"/>
      <c r="O108" s="96"/>
      <c r="P108" s="96"/>
      <c r="Q108" s="96"/>
      <c r="R108" s="96"/>
    </row>
    <row r="109" spans="1:18" s="93" customFormat="1" ht="28.5" customHeight="1">
      <c r="A109" s="52"/>
      <c r="B109" s="53"/>
      <c r="C109" s="53" t="s">
        <v>299</v>
      </c>
      <c r="D109" s="62" t="s">
        <v>181</v>
      </c>
      <c r="E109" s="55">
        <v>250000</v>
      </c>
      <c r="F109" s="55">
        <v>33609</v>
      </c>
      <c r="G109" s="80">
        <f t="shared" si="1"/>
        <v>13.4436</v>
      </c>
      <c r="N109" s="96"/>
      <c r="O109" s="96"/>
      <c r="P109" s="96"/>
      <c r="Q109" s="96"/>
      <c r="R109" s="96"/>
    </row>
    <row r="110" spans="1:18" s="93" customFormat="1" ht="55.5" customHeight="1">
      <c r="A110" s="52"/>
      <c r="B110" s="59" t="s">
        <v>560</v>
      </c>
      <c r="C110" s="40"/>
      <c r="D110" s="60" t="s">
        <v>384</v>
      </c>
      <c r="E110" s="51">
        <f>E111+E112+E113+E114+E115+E118+E119+E120+E121+E122</f>
        <v>4696300</v>
      </c>
      <c r="F110" s="51">
        <f>F111+F112+F113+F114+F115+F118+F119+F120+F121+F122</f>
        <v>2930835</v>
      </c>
      <c r="G110" s="78">
        <f t="shared" si="1"/>
        <v>62.40732065668718</v>
      </c>
      <c r="N110" s="96"/>
      <c r="O110" s="96"/>
      <c r="P110" s="96"/>
      <c r="Q110" s="96"/>
      <c r="R110" s="96"/>
    </row>
    <row r="111" spans="1:18" s="93" customFormat="1" ht="19.5" customHeight="1">
      <c r="A111" s="52"/>
      <c r="B111" s="53"/>
      <c r="C111" s="53" t="s">
        <v>294</v>
      </c>
      <c r="D111" s="54" t="s">
        <v>154</v>
      </c>
      <c r="E111" s="55">
        <v>2150000</v>
      </c>
      <c r="F111" s="55">
        <v>1261995</v>
      </c>
      <c r="G111" s="80">
        <f t="shared" si="1"/>
        <v>58.69744186046512</v>
      </c>
      <c r="N111" s="96"/>
      <c r="O111" s="96"/>
      <c r="P111" s="96"/>
      <c r="Q111" s="96"/>
      <c r="R111" s="96"/>
    </row>
    <row r="112" spans="1:18" s="93" customFormat="1" ht="15.75" customHeight="1">
      <c r="A112" s="52"/>
      <c r="B112" s="53"/>
      <c r="C112" s="53" t="s">
        <v>295</v>
      </c>
      <c r="D112" s="54" t="s">
        <v>155</v>
      </c>
      <c r="E112" s="55">
        <v>40000</v>
      </c>
      <c r="F112" s="55">
        <v>17543</v>
      </c>
      <c r="G112" s="80">
        <f t="shared" si="1"/>
        <v>43.8575</v>
      </c>
      <c r="N112" s="96"/>
      <c r="O112" s="96"/>
      <c r="P112" s="96"/>
      <c r="Q112" s="96"/>
      <c r="R112" s="96"/>
    </row>
    <row r="113" spans="1:18" s="93" customFormat="1" ht="17.25" customHeight="1">
      <c r="A113" s="52"/>
      <c r="B113" s="53"/>
      <c r="C113" s="53" t="s">
        <v>296</v>
      </c>
      <c r="D113" s="54" t="s">
        <v>156</v>
      </c>
      <c r="E113" s="55">
        <v>300</v>
      </c>
      <c r="F113" s="55">
        <v>244</v>
      </c>
      <c r="G113" s="80">
        <f t="shared" si="1"/>
        <v>81.33333333333333</v>
      </c>
      <c r="N113" s="96"/>
      <c r="O113" s="96"/>
      <c r="P113" s="96"/>
      <c r="Q113" s="96"/>
      <c r="R113" s="96"/>
    </row>
    <row r="114" spans="1:18" s="93" customFormat="1" ht="15" customHeight="1">
      <c r="A114" s="52"/>
      <c r="B114" s="53"/>
      <c r="C114" s="53" t="s">
        <v>297</v>
      </c>
      <c r="D114" s="54" t="s">
        <v>157</v>
      </c>
      <c r="E114" s="55">
        <v>115000</v>
      </c>
      <c r="F114" s="55">
        <v>32709</v>
      </c>
      <c r="G114" s="80">
        <f t="shared" si="1"/>
        <v>28.442608695652172</v>
      </c>
      <c r="N114" s="96"/>
      <c r="O114" s="96"/>
      <c r="P114" s="96"/>
      <c r="Q114" s="96"/>
      <c r="R114" s="96"/>
    </row>
    <row r="115" spans="1:18" s="93" customFormat="1" ht="15.75" customHeight="1" thickBot="1">
      <c r="A115" s="113"/>
      <c r="B115" s="114"/>
      <c r="C115" s="114" t="s">
        <v>300</v>
      </c>
      <c r="D115" s="130" t="s">
        <v>158</v>
      </c>
      <c r="E115" s="117">
        <v>250000</v>
      </c>
      <c r="F115" s="117">
        <v>189825</v>
      </c>
      <c r="G115" s="118">
        <f t="shared" si="1"/>
        <v>75.92999999999999</v>
      </c>
      <c r="N115" s="96"/>
      <c r="O115" s="96"/>
      <c r="P115" s="96"/>
      <c r="Q115" s="96"/>
      <c r="R115" s="96"/>
    </row>
    <row r="116" spans="1:18" s="93" customFormat="1" ht="12" customHeight="1" thickBot="1">
      <c r="A116" s="73"/>
      <c r="B116" s="73"/>
      <c r="C116" s="73"/>
      <c r="D116" s="109"/>
      <c r="E116" s="83"/>
      <c r="F116" s="83"/>
      <c r="G116" s="84"/>
      <c r="N116" s="96"/>
      <c r="O116" s="96"/>
      <c r="P116" s="96"/>
      <c r="Q116" s="96"/>
      <c r="R116" s="96"/>
    </row>
    <row r="117" spans="1:18" s="93" customFormat="1" ht="15.75" customHeight="1" thickBot="1">
      <c r="A117" s="119">
        <v>1</v>
      </c>
      <c r="B117" s="120">
        <v>2</v>
      </c>
      <c r="C117" s="120">
        <v>3</v>
      </c>
      <c r="D117" s="120">
        <v>4</v>
      </c>
      <c r="E117" s="121" t="s">
        <v>552</v>
      </c>
      <c r="F117" s="122">
        <v>6</v>
      </c>
      <c r="G117" s="123">
        <v>7</v>
      </c>
      <c r="N117" s="96"/>
      <c r="O117" s="96"/>
      <c r="P117" s="96"/>
      <c r="Q117" s="96"/>
      <c r="R117" s="96"/>
    </row>
    <row r="118" spans="1:18" s="93" customFormat="1" ht="19.5" customHeight="1">
      <c r="A118" s="52"/>
      <c r="B118" s="53"/>
      <c r="C118" s="53" t="s">
        <v>301</v>
      </c>
      <c r="D118" s="54" t="s">
        <v>159</v>
      </c>
      <c r="E118" s="55">
        <v>41000</v>
      </c>
      <c r="F118" s="55">
        <v>28845</v>
      </c>
      <c r="G118" s="80">
        <f t="shared" si="1"/>
        <v>70.35365853658536</v>
      </c>
      <c r="N118" s="96"/>
      <c r="O118" s="96"/>
      <c r="P118" s="96"/>
      <c r="Q118" s="96"/>
      <c r="R118" s="96"/>
    </row>
    <row r="119" spans="1:18" s="93" customFormat="1" ht="19.5" customHeight="1">
      <c r="A119" s="52"/>
      <c r="B119" s="53"/>
      <c r="C119" s="53" t="s">
        <v>302</v>
      </c>
      <c r="D119" s="54" t="s">
        <v>160</v>
      </c>
      <c r="E119" s="55">
        <v>750000</v>
      </c>
      <c r="F119" s="55">
        <v>328412</v>
      </c>
      <c r="G119" s="80">
        <f t="shared" si="1"/>
        <v>43.788266666666665</v>
      </c>
      <c r="N119" s="96"/>
      <c r="O119" s="96"/>
      <c r="P119" s="96"/>
      <c r="Q119" s="96"/>
      <c r="R119" s="96"/>
    </row>
    <row r="120" spans="1:18" s="93" customFormat="1" ht="19.5" customHeight="1">
      <c r="A120" s="52"/>
      <c r="B120" s="53"/>
      <c r="C120" s="53" t="s">
        <v>303</v>
      </c>
      <c r="D120" s="54" t="s">
        <v>161</v>
      </c>
      <c r="E120" s="55">
        <v>850000</v>
      </c>
      <c r="F120" s="55">
        <v>352734</v>
      </c>
      <c r="G120" s="80">
        <f t="shared" si="1"/>
        <v>41.49811764705883</v>
      </c>
      <c r="N120" s="96"/>
      <c r="O120" s="96"/>
      <c r="P120" s="96"/>
      <c r="Q120" s="96"/>
      <c r="R120" s="96"/>
    </row>
    <row r="121" spans="1:18" s="93" customFormat="1" ht="19.5" customHeight="1">
      <c r="A121" s="52"/>
      <c r="B121" s="53"/>
      <c r="C121" s="53" t="s">
        <v>298</v>
      </c>
      <c r="D121" s="54" t="s">
        <v>162</v>
      </c>
      <c r="E121" s="55">
        <v>400000</v>
      </c>
      <c r="F121" s="55">
        <v>700905</v>
      </c>
      <c r="G121" s="80">
        <f t="shared" si="1"/>
        <v>175.22625</v>
      </c>
      <c r="N121" s="96"/>
      <c r="O121" s="96"/>
      <c r="P121" s="96"/>
      <c r="Q121" s="96"/>
      <c r="R121" s="96"/>
    </row>
    <row r="122" spans="1:18" s="93" customFormat="1" ht="27.75" customHeight="1">
      <c r="A122" s="52"/>
      <c r="B122" s="53"/>
      <c r="C122" s="73" t="s">
        <v>299</v>
      </c>
      <c r="D122" s="62" t="s">
        <v>181</v>
      </c>
      <c r="E122" s="55">
        <v>100000</v>
      </c>
      <c r="F122" s="55">
        <v>17623</v>
      </c>
      <c r="G122" s="80">
        <f t="shared" si="1"/>
        <v>17.623</v>
      </c>
      <c r="N122" s="96"/>
      <c r="O122" s="96"/>
      <c r="P122" s="96"/>
      <c r="Q122" s="96"/>
      <c r="R122" s="96"/>
    </row>
    <row r="123" spans="1:18" ht="32.25" customHeight="1">
      <c r="A123" s="32"/>
      <c r="B123" s="40" t="s">
        <v>163</v>
      </c>
      <c r="C123" s="40"/>
      <c r="D123" s="60" t="s">
        <v>561</v>
      </c>
      <c r="E123" s="51">
        <f>SUM(E124,E125,E126,E127,E128,E129,E130,E131,E132)</f>
        <v>2330500</v>
      </c>
      <c r="F123" s="51">
        <f>SUM(F124,F125,F126,F127,F128,F129,F130,F131,F132)</f>
        <v>1572328</v>
      </c>
      <c r="G123" s="78">
        <f t="shared" si="1"/>
        <v>67.46741042694701</v>
      </c>
      <c r="N123" s="95"/>
      <c r="O123" s="95"/>
      <c r="P123" s="95"/>
      <c r="Q123" s="95"/>
      <c r="R123" s="95"/>
    </row>
    <row r="124" spans="1:18" s="93" customFormat="1" ht="19.5" customHeight="1">
      <c r="A124" s="52"/>
      <c r="B124" s="53"/>
      <c r="C124" s="53" t="s">
        <v>304</v>
      </c>
      <c r="D124" s="54" t="s">
        <v>164</v>
      </c>
      <c r="E124" s="55">
        <v>660000</v>
      </c>
      <c r="F124" s="55">
        <v>344939</v>
      </c>
      <c r="G124" s="80">
        <f t="shared" si="1"/>
        <v>52.26348484848485</v>
      </c>
      <c r="N124" s="96"/>
      <c r="O124" s="96"/>
      <c r="P124" s="96"/>
      <c r="Q124" s="96"/>
      <c r="R124" s="96"/>
    </row>
    <row r="125" spans="1:7" s="93" customFormat="1" ht="19.5" customHeight="1">
      <c r="A125" s="52"/>
      <c r="B125" s="53"/>
      <c r="C125" s="53" t="s">
        <v>305</v>
      </c>
      <c r="D125" s="54" t="s">
        <v>151</v>
      </c>
      <c r="E125" s="55">
        <v>920000</v>
      </c>
      <c r="F125" s="55">
        <v>532456</v>
      </c>
      <c r="G125" s="80">
        <f t="shared" si="1"/>
        <v>57.87565217391304</v>
      </c>
    </row>
    <row r="126" spans="1:7" s="93" customFormat="1" ht="28.5" customHeight="1">
      <c r="A126" s="52"/>
      <c r="B126" s="53"/>
      <c r="C126" s="53" t="s">
        <v>306</v>
      </c>
      <c r="D126" s="62" t="s">
        <v>285</v>
      </c>
      <c r="E126" s="55">
        <v>70000</v>
      </c>
      <c r="F126" s="55">
        <v>47921</v>
      </c>
      <c r="G126" s="80">
        <f t="shared" si="1"/>
        <v>68.45857142857142</v>
      </c>
    </row>
    <row r="127" spans="1:7" s="93" customFormat="1" ht="19.5" customHeight="1">
      <c r="A127" s="52"/>
      <c r="B127" s="53"/>
      <c r="C127" s="53" t="s">
        <v>327</v>
      </c>
      <c r="D127" s="62" t="s">
        <v>328</v>
      </c>
      <c r="E127" s="55">
        <v>5500</v>
      </c>
      <c r="F127" s="55">
        <v>3012</v>
      </c>
      <c r="G127" s="80">
        <f t="shared" si="1"/>
        <v>54.76363636363636</v>
      </c>
    </row>
    <row r="128" spans="1:18" s="93" customFormat="1" ht="21" customHeight="1">
      <c r="A128" s="52"/>
      <c r="B128" s="53"/>
      <c r="C128" s="53" t="s">
        <v>307</v>
      </c>
      <c r="D128" s="62" t="s">
        <v>178</v>
      </c>
      <c r="E128" s="55">
        <v>650000</v>
      </c>
      <c r="F128" s="55">
        <v>631361</v>
      </c>
      <c r="G128" s="80">
        <f t="shared" si="1"/>
        <v>97.13246153846154</v>
      </c>
      <c r="N128" s="96"/>
      <c r="O128" s="96"/>
      <c r="P128" s="96"/>
      <c r="Q128" s="96"/>
      <c r="R128" s="96"/>
    </row>
    <row r="129" spans="1:7" s="93" customFormat="1" ht="44.25" customHeight="1">
      <c r="A129" s="52"/>
      <c r="B129" s="53"/>
      <c r="C129" s="61" t="s">
        <v>562</v>
      </c>
      <c r="D129" s="62" t="s">
        <v>372</v>
      </c>
      <c r="E129" s="55">
        <v>15000</v>
      </c>
      <c r="F129" s="55">
        <v>242</v>
      </c>
      <c r="G129" s="80">
        <f t="shared" si="1"/>
        <v>1.6133333333333333</v>
      </c>
    </row>
    <row r="130" spans="1:18" s="93" customFormat="1" ht="19.5" customHeight="1">
      <c r="A130" s="52"/>
      <c r="B130" s="53"/>
      <c r="C130" s="61" t="s">
        <v>308</v>
      </c>
      <c r="D130" s="62" t="s">
        <v>268</v>
      </c>
      <c r="E130" s="55">
        <v>10000</v>
      </c>
      <c r="F130" s="55">
        <v>12060</v>
      </c>
      <c r="G130" s="80">
        <f t="shared" si="1"/>
        <v>120.6</v>
      </c>
      <c r="N130" s="96"/>
      <c r="O130" s="96"/>
      <c r="P130" s="96"/>
      <c r="Q130" s="96"/>
      <c r="R130" s="96"/>
    </row>
    <row r="131" spans="1:18" s="93" customFormat="1" ht="30.75" customHeight="1">
      <c r="A131" s="52"/>
      <c r="B131" s="53"/>
      <c r="C131" s="61" t="s">
        <v>299</v>
      </c>
      <c r="D131" s="62" t="s">
        <v>181</v>
      </c>
      <c r="E131" s="55">
        <v>0</v>
      </c>
      <c r="F131" s="55">
        <v>275</v>
      </c>
      <c r="G131" s="80"/>
      <c r="N131" s="96"/>
      <c r="O131" s="96"/>
      <c r="P131" s="96"/>
      <c r="Q131" s="96"/>
      <c r="R131" s="96"/>
    </row>
    <row r="132" spans="1:18" s="93" customFormat="1" ht="19.5" customHeight="1">
      <c r="A132" s="52"/>
      <c r="B132" s="53"/>
      <c r="C132" s="61" t="s">
        <v>290</v>
      </c>
      <c r="D132" s="62" t="s">
        <v>177</v>
      </c>
      <c r="E132" s="55">
        <v>0</v>
      </c>
      <c r="F132" s="55">
        <v>62</v>
      </c>
      <c r="G132" s="80"/>
      <c r="N132" s="96"/>
      <c r="O132" s="96"/>
      <c r="P132" s="96"/>
      <c r="Q132" s="96"/>
      <c r="R132" s="96"/>
    </row>
    <row r="133" spans="1:18" ht="32.25" customHeight="1">
      <c r="A133" s="32"/>
      <c r="B133" s="40" t="s">
        <v>165</v>
      </c>
      <c r="C133" s="40"/>
      <c r="D133" s="60" t="s">
        <v>166</v>
      </c>
      <c r="E133" s="51">
        <f>E134+E135</f>
        <v>14816847</v>
      </c>
      <c r="F133" s="51">
        <f>F134+F135</f>
        <v>6399959</v>
      </c>
      <c r="G133" s="78">
        <f t="shared" si="1"/>
        <v>43.19379824870973</v>
      </c>
      <c r="N133" s="95"/>
      <c r="O133" s="95"/>
      <c r="P133" s="95"/>
      <c r="Q133" s="95"/>
      <c r="R133" s="95"/>
    </row>
    <row r="134" spans="1:18" s="93" customFormat="1" ht="19.5" customHeight="1">
      <c r="A134" s="52"/>
      <c r="B134" s="53"/>
      <c r="C134" s="53" t="s">
        <v>309</v>
      </c>
      <c r="D134" s="54" t="s">
        <v>167</v>
      </c>
      <c r="E134" s="55">
        <v>14396847</v>
      </c>
      <c r="F134" s="55">
        <v>6201676</v>
      </c>
      <c r="G134" s="80">
        <f t="shared" si="1"/>
        <v>43.07662643077335</v>
      </c>
      <c r="N134" s="96"/>
      <c r="O134" s="96"/>
      <c r="P134" s="96"/>
      <c r="Q134" s="96"/>
      <c r="R134" s="96"/>
    </row>
    <row r="135" spans="1:18" s="93" customFormat="1" ht="19.5" customHeight="1">
      <c r="A135" s="52"/>
      <c r="B135" s="53"/>
      <c r="C135" s="53" t="s">
        <v>310</v>
      </c>
      <c r="D135" s="54" t="s">
        <v>168</v>
      </c>
      <c r="E135" s="55">
        <v>420000</v>
      </c>
      <c r="F135" s="55">
        <v>198283</v>
      </c>
      <c r="G135" s="80">
        <f t="shared" si="1"/>
        <v>47.2102380952381</v>
      </c>
      <c r="N135" s="96"/>
      <c r="O135" s="96"/>
      <c r="P135" s="96"/>
      <c r="Q135" s="96"/>
      <c r="R135" s="96"/>
    </row>
    <row r="136" spans="1:18" ht="29.25" customHeight="1">
      <c r="A136" s="32"/>
      <c r="B136" s="40" t="s">
        <v>169</v>
      </c>
      <c r="C136" s="40"/>
      <c r="D136" s="60" t="s">
        <v>563</v>
      </c>
      <c r="E136" s="51">
        <f>E137+E138</f>
        <v>4243996</v>
      </c>
      <c r="F136" s="51">
        <f>F137+F138</f>
        <v>1827539</v>
      </c>
      <c r="G136" s="78">
        <f t="shared" si="1"/>
        <v>43.061751236334814</v>
      </c>
      <c r="N136" s="95"/>
      <c r="O136" s="95"/>
      <c r="P136" s="95"/>
      <c r="Q136" s="95"/>
      <c r="R136" s="95"/>
    </row>
    <row r="137" spans="1:18" s="93" customFormat="1" ht="19.5" customHeight="1">
      <c r="A137" s="52"/>
      <c r="B137" s="53"/>
      <c r="C137" s="53" t="s">
        <v>309</v>
      </c>
      <c r="D137" s="62" t="s">
        <v>167</v>
      </c>
      <c r="E137" s="55">
        <v>4143996</v>
      </c>
      <c r="F137" s="55">
        <v>1785105</v>
      </c>
      <c r="G137" s="80">
        <f t="shared" si="1"/>
        <v>43.076899688127114</v>
      </c>
      <c r="N137" s="96"/>
      <c r="O137" s="96"/>
      <c r="P137" s="96"/>
      <c r="Q137" s="96"/>
      <c r="R137" s="96"/>
    </row>
    <row r="138" spans="1:18" s="93" customFormat="1" ht="19.5" customHeight="1">
      <c r="A138" s="43"/>
      <c r="B138" s="44"/>
      <c r="C138" s="44" t="s">
        <v>310</v>
      </c>
      <c r="D138" s="65" t="s">
        <v>168</v>
      </c>
      <c r="E138" s="47">
        <v>100000</v>
      </c>
      <c r="F138" s="47">
        <v>42434</v>
      </c>
      <c r="G138" s="79">
        <f t="shared" si="1"/>
        <v>42.434</v>
      </c>
      <c r="N138" s="96"/>
      <c r="O138" s="96"/>
      <c r="P138" s="96"/>
      <c r="Q138" s="96"/>
      <c r="R138" s="96"/>
    </row>
    <row r="139" spans="1:18" s="89" customFormat="1" ht="19.5" customHeight="1">
      <c r="A139" s="36" t="s">
        <v>170</v>
      </c>
      <c r="B139" s="37"/>
      <c r="C139" s="37"/>
      <c r="D139" s="48" t="s">
        <v>171</v>
      </c>
      <c r="E139" s="49">
        <f>SUM(E140,E150,E152)+E147+E142</f>
        <v>44372712</v>
      </c>
      <c r="F139" s="49">
        <f>SUM(F140,F150,F152)+F147+F142</f>
        <v>24952908</v>
      </c>
      <c r="G139" s="77">
        <f t="shared" si="1"/>
        <v>56.234804850332345</v>
      </c>
      <c r="N139" s="97"/>
      <c r="O139" s="97"/>
      <c r="P139" s="97"/>
      <c r="Q139" s="97"/>
      <c r="R139" s="97"/>
    </row>
    <row r="140" spans="1:18" ht="30" customHeight="1">
      <c r="A140" s="32"/>
      <c r="B140" s="40" t="s">
        <v>172</v>
      </c>
      <c r="C140" s="40"/>
      <c r="D140" s="60" t="s">
        <v>176</v>
      </c>
      <c r="E140" s="51">
        <f>E141</f>
        <v>23666469</v>
      </c>
      <c r="F140" s="51">
        <f>F141</f>
        <v>14563706</v>
      </c>
      <c r="G140" s="78">
        <f t="shared" si="1"/>
        <v>61.537299881955356</v>
      </c>
      <c r="N140" s="95"/>
      <c r="O140" s="95"/>
      <c r="P140" s="95"/>
      <c r="Q140" s="95"/>
      <c r="R140" s="95"/>
    </row>
    <row r="141" spans="1:18" s="89" customFormat="1" ht="19.5" customHeight="1">
      <c r="A141" s="36"/>
      <c r="B141" s="37"/>
      <c r="C141" s="53" t="s">
        <v>311</v>
      </c>
      <c r="D141" s="62" t="s">
        <v>225</v>
      </c>
      <c r="E141" s="55">
        <v>23666469</v>
      </c>
      <c r="F141" s="55">
        <v>14563706</v>
      </c>
      <c r="G141" s="80">
        <f t="shared" si="1"/>
        <v>61.537299881955356</v>
      </c>
      <c r="N141" s="97"/>
      <c r="O141" s="97"/>
      <c r="P141" s="97"/>
      <c r="Q141" s="97"/>
      <c r="R141" s="97"/>
    </row>
    <row r="142" spans="1:7" ht="28.5" customHeight="1">
      <c r="A142" s="32"/>
      <c r="B142" s="40" t="s">
        <v>360</v>
      </c>
      <c r="C142" s="40"/>
      <c r="D142" s="60" t="s">
        <v>361</v>
      </c>
      <c r="E142" s="51">
        <f>SUM(E143,E144)</f>
        <v>19814000</v>
      </c>
      <c r="F142" s="51">
        <f>SUM(F143,F144)</f>
        <v>10000000</v>
      </c>
      <c r="G142" s="78">
        <f t="shared" si="1"/>
        <v>50.4693650953871</v>
      </c>
    </row>
    <row r="143" spans="1:7" s="93" customFormat="1" ht="30" customHeight="1">
      <c r="A143" s="52"/>
      <c r="B143" s="53"/>
      <c r="C143" s="53" t="s">
        <v>603</v>
      </c>
      <c r="D143" s="62" t="s">
        <v>604</v>
      </c>
      <c r="E143" s="55">
        <v>500000</v>
      </c>
      <c r="F143" s="55">
        <v>0</v>
      </c>
      <c r="G143" s="80">
        <f t="shared" si="1"/>
        <v>0</v>
      </c>
    </row>
    <row r="144" spans="1:18" s="93" customFormat="1" ht="58.5" customHeight="1" thickBot="1">
      <c r="A144" s="113"/>
      <c r="B144" s="114"/>
      <c r="C144" s="115" t="s">
        <v>564</v>
      </c>
      <c r="D144" s="116" t="s">
        <v>340</v>
      </c>
      <c r="E144" s="117">
        <v>19314000</v>
      </c>
      <c r="F144" s="117">
        <v>10000000</v>
      </c>
      <c r="G144" s="118">
        <f t="shared" si="1"/>
        <v>51.77591384487936</v>
      </c>
      <c r="N144" s="96"/>
      <c r="O144" s="96"/>
      <c r="P144" s="96"/>
      <c r="Q144" s="96"/>
      <c r="R144" s="96"/>
    </row>
    <row r="145" spans="1:18" s="93" customFormat="1" ht="6" customHeight="1" thickBot="1">
      <c r="A145" s="73"/>
      <c r="B145" s="73"/>
      <c r="C145" s="108"/>
      <c r="D145" s="82"/>
      <c r="E145" s="83"/>
      <c r="F145" s="83"/>
      <c r="G145" s="84"/>
      <c r="N145" s="96"/>
      <c r="O145" s="96"/>
      <c r="P145" s="96"/>
      <c r="Q145" s="96"/>
      <c r="R145" s="96"/>
    </row>
    <row r="146" spans="1:18" s="93" customFormat="1" ht="13.5" customHeight="1" thickBot="1">
      <c r="A146" s="119">
        <v>1</v>
      </c>
      <c r="B146" s="120">
        <v>2</v>
      </c>
      <c r="C146" s="120">
        <v>3</v>
      </c>
      <c r="D146" s="120">
        <v>4</v>
      </c>
      <c r="E146" s="121" t="s">
        <v>552</v>
      </c>
      <c r="F146" s="122">
        <v>6</v>
      </c>
      <c r="G146" s="123">
        <v>7</v>
      </c>
      <c r="N146" s="96"/>
      <c r="O146" s="96"/>
      <c r="P146" s="96"/>
      <c r="Q146" s="96"/>
      <c r="R146" s="96"/>
    </row>
    <row r="147" spans="1:18" ht="18" customHeight="1">
      <c r="A147" s="32"/>
      <c r="B147" s="40" t="s">
        <v>173</v>
      </c>
      <c r="C147" s="40"/>
      <c r="D147" s="50" t="s">
        <v>174</v>
      </c>
      <c r="E147" s="51">
        <f>SUM(E148,E149)</f>
        <v>205000</v>
      </c>
      <c r="F147" s="51">
        <f>SUM(F148,F149)</f>
        <v>45426</v>
      </c>
      <c r="G147" s="78">
        <f t="shared" si="1"/>
        <v>22.159024390243903</v>
      </c>
      <c r="N147" s="95"/>
      <c r="O147" s="95"/>
      <c r="P147" s="95"/>
      <c r="Q147" s="95"/>
      <c r="R147" s="95"/>
    </row>
    <row r="148" spans="1:18" s="93" customFormat="1" ht="18" customHeight="1">
      <c r="A148" s="52"/>
      <c r="B148" s="53"/>
      <c r="C148" s="53" t="s">
        <v>290</v>
      </c>
      <c r="D148" s="54" t="s">
        <v>216</v>
      </c>
      <c r="E148" s="55">
        <v>205000</v>
      </c>
      <c r="F148" s="55">
        <v>44687</v>
      </c>
      <c r="G148" s="80">
        <f t="shared" si="1"/>
        <v>21.798536585365856</v>
      </c>
      <c r="N148" s="96"/>
      <c r="O148" s="96"/>
      <c r="P148" s="96"/>
      <c r="Q148" s="96"/>
      <c r="R148" s="96"/>
    </row>
    <row r="149" spans="1:18" s="93" customFormat="1" ht="18" customHeight="1">
      <c r="A149" s="52"/>
      <c r="B149" s="53"/>
      <c r="C149" s="53" t="s">
        <v>292</v>
      </c>
      <c r="D149" s="54" t="s">
        <v>179</v>
      </c>
      <c r="E149" s="55">
        <v>0</v>
      </c>
      <c r="F149" s="55">
        <v>739</v>
      </c>
      <c r="G149" s="80"/>
      <c r="N149" s="96"/>
      <c r="O149" s="96"/>
      <c r="P149" s="96"/>
      <c r="Q149" s="96"/>
      <c r="R149" s="96"/>
    </row>
    <row r="150" spans="1:18" ht="18" customHeight="1">
      <c r="A150" s="32"/>
      <c r="B150" s="40" t="s">
        <v>341</v>
      </c>
      <c r="C150" s="40"/>
      <c r="D150" s="50" t="s">
        <v>329</v>
      </c>
      <c r="E150" s="51">
        <f>E151</f>
        <v>100618</v>
      </c>
      <c r="F150" s="51">
        <f>F151</f>
        <v>50310</v>
      </c>
      <c r="G150" s="78">
        <f t="shared" si="1"/>
        <v>50.00099385795782</v>
      </c>
      <c r="N150" s="95"/>
      <c r="O150" s="95"/>
      <c r="P150" s="95"/>
      <c r="Q150" s="95"/>
      <c r="R150" s="95"/>
    </row>
    <row r="151" spans="1:18" s="93" customFormat="1" ht="18" customHeight="1">
      <c r="A151" s="52"/>
      <c r="B151" s="53"/>
      <c r="C151" s="53" t="s">
        <v>311</v>
      </c>
      <c r="D151" s="62" t="s">
        <v>180</v>
      </c>
      <c r="E151" s="55">
        <v>100618</v>
      </c>
      <c r="F151" s="55">
        <v>50310</v>
      </c>
      <c r="G151" s="80">
        <f t="shared" si="1"/>
        <v>50.00099385795782</v>
      </c>
      <c r="N151" s="96"/>
      <c r="O151" s="96"/>
      <c r="P151" s="96"/>
      <c r="Q151" s="96"/>
      <c r="R151" s="96"/>
    </row>
    <row r="152" spans="1:18" ht="18" customHeight="1">
      <c r="A152" s="32"/>
      <c r="B152" s="40" t="s">
        <v>342</v>
      </c>
      <c r="C152" s="40"/>
      <c r="D152" s="60" t="s">
        <v>356</v>
      </c>
      <c r="E152" s="51">
        <f>E153</f>
        <v>586625</v>
      </c>
      <c r="F152" s="51">
        <f>F153</f>
        <v>293466</v>
      </c>
      <c r="G152" s="78">
        <f t="shared" si="1"/>
        <v>50.026166631152776</v>
      </c>
      <c r="N152" s="95"/>
      <c r="O152" s="95"/>
      <c r="P152" s="95"/>
      <c r="Q152" s="95"/>
      <c r="R152" s="95"/>
    </row>
    <row r="153" spans="1:18" s="93" customFormat="1" ht="18" customHeight="1">
      <c r="A153" s="43"/>
      <c r="B153" s="44"/>
      <c r="C153" s="44" t="s">
        <v>311</v>
      </c>
      <c r="D153" s="46" t="s">
        <v>180</v>
      </c>
      <c r="E153" s="47">
        <v>586625</v>
      </c>
      <c r="F153" s="47">
        <v>293466</v>
      </c>
      <c r="G153" s="79">
        <f t="shared" si="1"/>
        <v>50.026166631152776</v>
      </c>
      <c r="N153" s="96"/>
      <c r="O153" s="96"/>
      <c r="P153" s="96"/>
      <c r="Q153" s="96"/>
      <c r="R153" s="96"/>
    </row>
    <row r="154" spans="1:18" s="99" customFormat="1" ht="18" customHeight="1">
      <c r="A154" s="36" t="s">
        <v>87</v>
      </c>
      <c r="B154" s="37"/>
      <c r="C154" s="37"/>
      <c r="D154" s="58" t="s">
        <v>88</v>
      </c>
      <c r="E154" s="49">
        <f>SUM(E155,E158)</f>
        <v>21386</v>
      </c>
      <c r="F154" s="49">
        <f>SUM(F155,F158)</f>
        <v>21386</v>
      </c>
      <c r="G154" s="77">
        <f t="shared" si="1"/>
        <v>100</v>
      </c>
      <c r="N154" s="100"/>
      <c r="O154" s="100"/>
      <c r="P154" s="100"/>
      <c r="Q154" s="100"/>
      <c r="R154" s="100"/>
    </row>
    <row r="155" spans="1:18" s="93" customFormat="1" ht="18" customHeight="1">
      <c r="A155" s="32"/>
      <c r="B155" s="40" t="s">
        <v>89</v>
      </c>
      <c r="C155" s="40"/>
      <c r="D155" s="60" t="s">
        <v>90</v>
      </c>
      <c r="E155" s="51">
        <f>SUM(E156,E157)</f>
        <v>15698</v>
      </c>
      <c r="F155" s="51">
        <f>SUM(F156,F157)</f>
        <v>15698</v>
      </c>
      <c r="G155" s="78">
        <f t="shared" si="1"/>
        <v>100</v>
      </c>
      <c r="N155" s="98"/>
      <c r="O155" s="98"/>
      <c r="P155" s="98"/>
      <c r="Q155" s="98"/>
      <c r="R155" s="98"/>
    </row>
    <row r="156" spans="1:18" s="93" customFormat="1" ht="51.75" customHeight="1">
      <c r="A156" s="52"/>
      <c r="B156" s="53"/>
      <c r="C156" s="53" t="s">
        <v>605</v>
      </c>
      <c r="D156" s="62" t="s">
        <v>229</v>
      </c>
      <c r="E156" s="55">
        <v>11098</v>
      </c>
      <c r="F156" s="55">
        <v>11098</v>
      </c>
      <c r="G156" s="80">
        <f t="shared" si="1"/>
        <v>100</v>
      </c>
      <c r="N156" s="98"/>
      <c r="O156" s="98"/>
      <c r="P156" s="98"/>
      <c r="Q156" s="98"/>
      <c r="R156" s="98"/>
    </row>
    <row r="157" spans="1:18" s="93" customFormat="1" ht="44.25" customHeight="1">
      <c r="A157" s="52"/>
      <c r="B157" s="53"/>
      <c r="C157" s="53" t="s">
        <v>606</v>
      </c>
      <c r="D157" s="62" t="s">
        <v>399</v>
      </c>
      <c r="E157" s="55">
        <v>4600</v>
      </c>
      <c r="F157" s="55">
        <v>4600</v>
      </c>
      <c r="G157" s="80">
        <f t="shared" si="1"/>
        <v>100</v>
      </c>
      <c r="N157" s="98"/>
      <c r="O157" s="98"/>
      <c r="P157" s="98"/>
      <c r="Q157" s="98"/>
      <c r="R157" s="98"/>
    </row>
    <row r="158" spans="1:18" s="93" customFormat="1" ht="19.5" customHeight="1">
      <c r="A158" s="32"/>
      <c r="B158" s="40" t="s">
        <v>100</v>
      </c>
      <c r="C158" s="40"/>
      <c r="D158" s="60" t="s">
        <v>55</v>
      </c>
      <c r="E158" s="51">
        <f>SUM(E159,E160,E161)</f>
        <v>5688</v>
      </c>
      <c r="F158" s="51">
        <f>SUM(F159,F160,F161)</f>
        <v>5688</v>
      </c>
      <c r="G158" s="80">
        <f t="shared" si="1"/>
        <v>100</v>
      </c>
      <c r="N158" s="98"/>
      <c r="O158" s="98"/>
      <c r="P158" s="98"/>
      <c r="Q158" s="98"/>
      <c r="R158" s="98"/>
    </row>
    <row r="159" spans="1:18" s="93" customFormat="1" ht="56.25" customHeight="1">
      <c r="A159" s="52"/>
      <c r="B159" s="53"/>
      <c r="C159" s="53" t="s">
        <v>605</v>
      </c>
      <c r="D159" s="62" t="s">
        <v>229</v>
      </c>
      <c r="E159" s="55">
        <v>488</v>
      </c>
      <c r="F159" s="55">
        <v>488</v>
      </c>
      <c r="G159" s="80">
        <f t="shared" si="1"/>
        <v>100</v>
      </c>
      <c r="N159" s="98"/>
      <c r="O159" s="98"/>
      <c r="P159" s="98"/>
      <c r="Q159" s="98"/>
      <c r="R159" s="98"/>
    </row>
    <row r="160" spans="1:18" s="93" customFormat="1" ht="51.75" customHeight="1">
      <c r="A160" s="52"/>
      <c r="B160" s="53"/>
      <c r="C160" s="53" t="s">
        <v>607</v>
      </c>
      <c r="D160" s="62" t="s">
        <v>724</v>
      </c>
      <c r="E160" s="55">
        <v>5000</v>
      </c>
      <c r="F160" s="55">
        <v>5000</v>
      </c>
      <c r="G160" s="80">
        <f t="shared" si="1"/>
        <v>100</v>
      </c>
      <c r="N160" s="98"/>
      <c r="O160" s="98"/>
      <c r="P160" s="98"/>
      <c r="Q160" s="98"/>
      <c r="R160" s="98"/>
    </row>
    <row r="161" spans="1:18" s="93" customFormat="1" ht="33.75" customHeight="1">
      <c r="A161" s="43"/>
      <c r="B161" s="44"/>
      <c r="C161" s="44" t="s">
        <v>608</v>
      </c>
      <c r="D161" s="46" t="s">
        <v>713</v>
      </c>
      <c r="E161" s="47">
        <v>200</v>
      </c>
      <c r="F161" s="47">
        <v>200</v>
      </c>
      <c r="G161" s="79">
        <f t="shared" si="1"/>
        <v>100</v>
      </c>
      <c r="N161" s="98"/>
      <c r="O161" s="98"/>
      <c r="P161" s="98"/>
      <c r="Q161" s="98"/>
      <c r="R161" s="98"/>
    </row>
    <row r="162" spans="1:7" ht="18" customHeight="1">
      <c r="A162" s="36" t="s">
        <v>101</v>
      </c>
      <c r="B162" s="37"/>
      <c r="C162" s="64"/>
      <c r="D162" s="48" t="s">
        <v>102</v>
      </c>
      <c r="E162" s="49">
        <f>SUM(E163,E165,E167,E169)</f>
        <v>545700</v>
      </c>
      <c r="F162" s="49">
        <f>SUM(F163,F165,F167,F169)</f>
        <v>252748</v>
      </c>
      <c r="G162" s="77">
        <f t="shared" si="1"/>
        <v>46.31629100238226</v>
      </c>
    </row>
    <row r="163" spans="1:7" ht="18" customHeight="1">
      <c r="A163" s="32"/>
      <c r="B163" s="40" t="s">
        <v>103</v>
      </c>
      <c r="C163" s="64"/>
      <c r="D163" s="50" t="s">
        <v>104</v>
      </c>
      <c r="E163" s="51">
        <f>SUM(E164)</f>
        <v>0</v>
      </c>
      <c r="F163" s="51">
        <f>SUM(F164)</f>
        <v>13416</v>
      </c>
      <c r="G163" s="78"/>
    </row>
    <row r="164" spans="1:7" ht="18" customHeight="1">
      <c r="A164" s="52"/>
      <c r="B164" s="53"/>
      <c r="C164" s="53" t="s">
        <v>292</v>
      </c>
      <c r="D164" s="54" t="s">
        <v>179</v>
      </c>
      <c r="E164" s="55">
        <v>0</v>
      </c>
      <c r="F164" s="55">
        <v>13416</v>
      </c>
      <c r="G164" s="80"/>
    </row>
    <row r="165" spans="1:7" ht="18" customHeight="1">
      <c r="A165" s="32"/>
      <c r="B165" s="40" t="s">
        <v>146</v>
      </c>
      <c r="C165" s="64"/>
      <c r="D165" s="50" t="s">
        <v>147</v>
      </c>
      <c r="E165" s="51">
        <f>SUM(E166)</f>
        <v>0</v>
      </c>
      <c r="F165" s="51">
        <f>SUM(F166)</f>
        <v>400</v>
      </c>
      <c r="G165" s="78"/>
    </row>
    <row r="166" spans="1:7" ht="18" customHeight="1">
      <c r="A166" s="52"/>
      <c r="B166" s="53"/>
      <c r="C166" s="53" t="s">
        <v>292</v>
      </c>
      <c r="D166" s="54" t="s">
        <v>179</v>
      </c>
      <c r="E166" s="55">
        <v>0</v>
      </c>
      <c r="F166" s="55">
        <v>400</v>
      </c>
      <c r="G166" s="80"/>
    </row>
    <row r="167" spans="1:7" ht="42" customHeight="1">
      <c r="A167" s="32"/>
      <c r="B167" s="40" t="s">
        <v>145</v>
      </c>
      <c r="C167" s="64"/>
      <c r="D167" s="60" t="s">
        <v>339</v>
      </c>
      <c r="E167" s="51">
        <f>E168</f>
        <v>540000</v>
      </c>
      <c r="F167" s="51">
        <f>F168</f>
        <v>233232</v>
      </c>
      <c r="G167" s="78">
        <f t="shared" si="1"/>
        <v>43.19111111111111</v>
      </c>
    </row>
    <row r="168" spans="1:7" s="93" customFormat="1" ht="57" customHeight="1">
      <c r="A168" s="52"/>
      <c r="B168" s="53"/>
      <c r="C168" s="63">
        <v>2110</v>
      </c>
      <c r="D168" s="62" t="s">
        <v>217</v>
      </c>
      <c r="E168" s="55">
        <v>540000</v>
      </c>
      <c r="F168" s="55">
        <v>233232</v>
      </c>
      <c r="G168" s="80">
        <f t="shared" si="1"/>
        <v>43.19111111111111</v>
      </c>
    </row>
    <row r="169" spans="1:7" s="93" customFormat="1" ht="19.5" customHeight="1">
      <c r="A169" s="32"/>
      <c r="B169" s="40" t="s">
        <v>106</v>
      </c>
      <c r="C169" s="64"/>
      <c r="D169" s="60" t="s">
        <v>55</v>
      </c>
      <c r="E169" s="51">
        <f>E170</f>
        <v>5700</v>
      </c>
      <c r="F169" s="51">
        <f>F170</f>
        <v>5700</v>
      </c>
      <c r="G169" s="78">
        <f>F169/E169*100</f>
        <v>100</v>
      </c>
    </row>
    <row r="170" spans="1:7" s="93" customFormat="1" ht="57" customHeight="1" thickBot="1">
      <c r="A170" s="113"/>
      <c r="B170" s="114"/>
      <c r="C170" s="114" t="s">
        <v>605</v>
      </c>
      <c r="D170" s="116" t="s">
        <v>229</v>
      </c>
      <c r="E170" s="117">
        <v>5700</v>
      </c>
      <c r="F170" s="117">
        <v>5700</v>
      </c>
      <c r="G170" s="118">
        <f>F170/E170*100</f>
        <v>100</v>
      </c>
    </row>
    <row r="171" spans="1:7" s="93" customFormat="1" ht="15.75" customHeight="1" thickBot="1">
      <c r="A171" s="73"/>
      <c r="B171" s="73"/>
      <c r="C171" s="73"/>
      <c r="D171" s="82"/>
      <c r="E171" s="83"/>
      <c r="F171" s="83"/>
      <c r="G171" s="84"/>
    </row>
    <row r="172" spans="1:7" s="93" customFormat="1" ht="14.25" customHeight="1" thickBot="1">
      <c r="A172" s="119">
        <v>1</v>
      </c>
      <c r="B172" s="120">
        <v>2</v>
      </c>
      <c r="C172" s="120">
        <v>3</v>
      </c>
      <c r="D172" s="120">
        <v>4</v>
      </c>
      <c r="E172" s="121" t="s">
        <v>552</v>
      </c>
      <c r="F172" s="122">
        <v>6</v>
      </c>
      <c r="G172" s="123">
        <v>7</v>
      </c>
    </row>
    <row r="173" spans="1:18" s="89" customFormat="1" ht="20.25" customHeight="1">
      <c r="A173" s="36" t="s">
        <v>312</v>
      </c>
      <c r="B173" s="37"/>
      <c r="C173" s="37"/>
      <c r="D173" s="48" t="s">
        <v>313</v>
      </c>
      <c r="E173" s="49">
        <f>SUM(E174,E176,E178,E181,E183,E187,E189,E191,E196)</f>
        <v>8237889</v>
      </c>
      <c r="F173" s="49">
        <f>SUM(F174,F176,F178,F181,F183,F187,F189,F191,F196)</f>
        <v>4304116</v>
      </c>
      <c r="G173" s="77">
        <f t="shared" si="1"/>
        <v>52.24780280482051</v>
      </c>
      <c r="N173" s="97"/>
      <c r="O173" s="97"/>
      <c r="P173" s="97"/>
      <c r="Q173" s="97"/>
      <c r="R173" s="97"/>
    </row>
    <row r="174" spans="1:18" ht="19.5" customHeight="1">
      <c r="A174" s="32"/>
      <c r="B174" s="40" t="s">
        <v>314</v>
      </c>
      <c r="C174" s="40"/>
      <c r="D174" s="50" t="s">
        <v>267</v>
      </c>
      <c r="E174" s="51">
        <f>E175</f>
        <v>102000</v>
      </c>
      <c r="F174" s="51">
        <f>F175</f>
        <v>51000</v>
      </c>
      <c r="G174" s="78">
        <f t="shared" si="1"/>
        <v>50</v>
      </c>
      <c r="N174" s="95"/>
      <c r="O174" s="95"/>
      <c r="P174" s="95"/>
      <c r="Q174" s="95"/>
      <c r="R174" s="95"/>
    </row>
    <row r="175" spans="1:7" s="93" customFormat="1" ht="55.5" customHeight="1">
      <c r="A175" s="52"/>
      <c r="B175" s="53"/>
      <c r="C175" s="63">
        <v>2010</v>
      </c>
      <c r="D175" s="62" t="s">
        <v>229</v>
      </c>
      <c r="E175" s="55">
        <v>102000</v>
      </c>
      <c r="F175" s="55">
        <v>51000</v>
      </c>
      <c r="G175" s="80">
        <f t="shared" si="1"/>
        <v>50</v>
      </c>
    </row>
    <row r="176" spans="1:7" s="93" customFormat="1" ht="18.75" customHeight="1">
      <c r="A176" s="32"/>
      <c r="B176" s="40" t="s">
        <v>320</v>
      </c>
      <c r="C176" s="64"/>
      <c r="D176" s="50" t="s">
        <v>135</v>
      </c>
      <c r="E176" s="51">
        <f>SUM(E177)</f>
        <v>0</v>
      </c>
      <c r="F176" s="51">
        <f>SUM(F177)</f>
        <v>6385</v>
      </c>
      <c r="G176" s="78"/>
    </row>
    <row r="177" spans="1:7" s="93" customFormat="1" ht="18.75" customHeight="1">
      <c r="A177" s="52"/>
      <c r="B177" s="53"/>
      <c r="C177" s="53" t="s">
        <v>292</v>
      </c>
      <c r="D177" s="54" t="s">
        <v>179</v>
      </c>
      <c r="E177" s="55">
        <v>0</v>
      </c>
      <c r="F177" s="55">
        <v>6385</v>
      </c>
      <c r="G177" s="80"/>
    </row>
    <row r="178" spans="1:7" ht="33.75" customHeight="1">
      <c r="A178" s="32"/>
      <c r="B178" s="59" t="s">
        <v>470</v>
      </c>
      <c r="C178" s="70"/>
      <c r="D178" s="60" t="s">
        <v>371</v>
      </c>
      <c r="E178" s="51">
        <f>E179+E180</f>
        <v>6360232</v>
      </c>
      <c r="F178" s="51">
        <f>F179+F180</f>
        <v>3311071</v>
      </c>
      <c r="G178" s="78">
        <f t="shared" si="1"/>
        <v>52.05896577357556</v>
      </c>
    </row>
    <row r="179" spans="1:7" s="93" customFormat="1" ht="54.75" customHeight="1">
      <c r="A179" s="52"/>
      <c r="B179" s="53"/>
      <c r="C179" s="63">
        <v>2010</v>
      </c>
      <c r="D179" s="62" t="s">
        <v>229</v>
      </c>
      <c r="E179" s="55">
        <v>6354000</v>
      </c>
      <c r="F179" s="55">
        <v>3305330</v>
      </c>
      <c r="G179" s="80">
        <f t="shared" si="1"/>
        <v>52.0196726471514</v>
      </c>
    </row>
    <row r="180" spans="1:7" s="93" customFormat="1" ht="57.75" customHeight="1">
      <c r="A180" s="52"/>
      <c r="B180" s="53"/>
      <c r="C180" s="63">
        <v>2110</v>
      </c>
      <c r="D180" s="62" t="s">
        <v>217</v>
      </c>
      <c r="E180" s="55">
        <v>6232</v>
      </c>
      <c r="F180" s="55">
        <v>5741</v>
      </c>
      <c r="G180" s="80">
        <f t="shared" si="1"/>
        <v>92.12130937098844</v>
      </c>
    </row>
    <row r="181" spans="1:7" ht="45" customHeight="1">
      <c r="A181" s="32"/>
      <c r="B181" s="40" t="s">
        <v>315</v>
      </c>
      <c r="C181" s="64"/>
      <c r="D181" s="60" t="s">
        <v>396</v>
      </c>
      <c r="E181" s="51">
        <f>E182</f>
        <v>79000</v>
      </c>
      <c r="F181" s="51">
        <f>F182</f>
        <v>39500</v>
      </c>
      <c r="G181" s="78">
        <f t="shared" si="1"/>
        <v>50</v>
      </c>
    </row>
    <row r="182" spans="1:7" s="93" customFormat="1" ht="52.5" customHeight="1">
      <c r="A182" s="52"/>
      <c r="B182" s="53"/>
      <c r="C182" s="63">
        <v>2010</v>
      </c>
      <c r="D182" s="62" t="s">
        <v>229</v>
      </c>
      <c r="E182" s="55">
        <v>79000</v>
      </c>
      <c r="F182" s="55">
        <v>39500</v>
      </c>
      <c r="G182" s="80">
        <f t="shared" si="1"/>
        <v>50</v>
      </c>
    </row>
    <row r="183" spans="1:7" ht="29.25" customHeight="1">
      <c r="A183" s="32"/>
      <c r="B183" s="40" t="s">
        <v>321</v>
      </c>
      <c r="C183" s="64"/>
      <c r="D183" s="60" t="s">
        <v>714</v>
      </c>
      <c r="E183" s="51">
        <f>SUM(E184,E185,E186)</f>
        <v>960657</v>
      </c>
      <c r="F183" s="51">
        <f>SUM(F184,F185,F186)</f>
        <v>470277</v>
      </c>
      <c r="G183" s="78">
        <f t="shared" si="1"/>
        <v>48.95368482194998</v>
      </c>
    </row>
    <row r="184" spans="1:7" ht="16.5" customHeight="1">
      <c r="A184" s="32"/>
      <c r="B184" s="40"/>
      <c r="C184" s="53" t="s">
        <v>292</v>
      </c>
      <c r="D184" s="54" t="s">
        <v>179</v>
      </c>
      <c r="E184" s="55">
        <v>0</v>
      </c>
      <c r="F184" s="55">
        <v>444</v>
      </c>
      <c r="G184" s="80"/>
    </row>
    <row r="185" spans="1:7" s="93" customFormat="1" ht="55.5" customHeight="1">
      <c r="A185" s="52"/>
      <c r="B185" s="53"/>
      <c r="C185" s="63">
        <v>2010</v>
      </c>
      <c r="D185" s="62" t="s">
        <v>229</v>
      </c>
      <c r="E185" s="55">
        <v>691456</v>
      </c>
      <c r="F185" s="55">
        <v>369771</v>
      </c>
      <c r="G185" s="80">
        <f t="shared" si="1"/>
        <v>53.47715545168457</v>
      </c>
    </row>
    <row r="186" spans="1:7" s="93" customFormat="1" ht="40.5" customHeight="1">
      <c r="A186" s="52"/>
      <c r="B186" s="61"/>
      <c r="C186" s="85">
        <v>2030</v>
      </c>
      <c r="D186" s="62" t="s">
        <v>399</v>
      </c>
      <c r="E186" s="55">
        <v>269201</v>
      </c>
      <c r="F186" s="55">
        <v>100062</v>
      </c>
      <c r="G186" s="80">
        <f t="shared" si="1"/>
        <v>37.16999565380515</v>
      </c>
    </row>
    <row r="187" spans="1:7" s="93" customFormat="1" ht="17.25" customHeight="1">
      <c r="A187" s="32"/>
      <c r="B187" s="40" t="s">
        <v>333</v>
      </c>
      <c r="C187" s="64"/>
      <c r="D187" s="60" t="s">
        <v>109</v>
      </c>
      <c r="E187" s="51">
        <f>SUM(E188)</f>
        <v>0</v>
      </c>
      <c r="F187" s="51">
        <f>SUM(F188)</f>
        <v>74</v>
      </c>
      <c r="G187" s="78"/>
    </row>
    <row r="188" spans="1:7" s="93" customFormat="1" ht="22.5" customHeight="1">
      <c r="A188" s="32"/>
      <c r="B188" s="40"/>
      <c r="C188" s="53" t="s">
        <v>292</v>
      </c>
      <c r="D188" s="54" t="s">
        <v>179</v>
      </c>
      <c r="E188" s="55">
        <v>0</v>
      </c>
      <c r="F188" s="55">
        <v>74</v>
      </c>
      <c r="G188" s="80"/>
    </row>
    <row r="189" spans="1:7" ht="21.75" customHeight="1">
      <c r="A189" s="32"/>
      <c r="B189" s="40" t="s">
        <v>316</v>
      </c>
      <c r="C189" s="64"/>
      <c r="D189" s="50" t="s">
        <v>182</v>
      </c>
      <c r="E189" s="51">
        <f>E190</f>
        <v>526000</v>
      </c>
      <c r="F189" s="51">
        <f>F190</f>
        <v>263000</v>
      </c>
      <c r="G189" s="78">
        <f t="shared" si="1"/>
        <v>50</v>
      </c>
    </row>
    <row r="190" spans="1:7" s="93" customFormat="1" ht="40.5" customHeight="1">
      <c r="A190" s="52"/>
      <c r="B190" s="53"/>
      <c r="C190" s="85">
        <v>2030</v>
      </c>
      <c r="D190" s="62" t="s">
        <v>399</v>
      </c>
      <c r="E190" s="55">
        <v>526000</v>
      </c>
      <c r="F190" s="55">
        <v>263000</v>
      </c>
      <c r="G190" s="80">
        <f aca="true" t="shared" si="2" ref="G190:G233">F190/E190*100</f>
        <v>50</v>
      </c>
    </row>
    <row r="191" spans="1:18" ht="19.5" customHeight="1">
      <c r="A191" s="32"/>
      <c r="B191" s="40" t="s">
        <v>317</v>
      </c>
      <c r="C191" s="40"/>
      <c r="D191" s="60" t="s">
        <v>215</v>
      </c>
      <c r="E191" s="51">
        <f>E192+E195</f>
        <v>97000</v>
      </c>
      <c r="F191" s="51">
        <f>F192+F195</f>
        <v>49809</v>
      </c>
      <c r="G191" s="78">
        <f t="shared" si="2"/>
        <v>51.34948453608248</v>
      </c>
      <c r="N191" s="95"/>
      <c r="O191" s="95"/>
      <c r="P191" s="95"/>
      <c r="Q191" s="95"/>
      <c r="R191" s="95"/>
    </row>
    <row r="192" spans="1:18" s="93" customFormat="1" ht="21.75" customHeight="1" thickBot="1">
      <c r="A192" s="113"/>
      <c r="B192" s="114"/>
      <c r="C192" s="114" t="s">
        <v>291</v>
      </c>
      <c r="D192" s="130" t="s">
        <v>184</v>
      </c>
      <c r="E192" s="117">
        <v>35000</v>
      </c>
      <c r="F192" s="117">
        <v>18809</v>
      </c>
      <c r="G192" s="118">
        <f t="shared" si="2"/>
        <v>53.74</v>
      </c>
      <c r="N192" s="96"/>
      <c r="O192" s="96"/>
      <c r="P192" s="96"/>
      <c r="Q192" s="96"/>
      <c r="R192" s="96"/>
    </row>
    <row r="193" spans="1:18" s="93" customFormat="1" ht="21.75" customHeight="1" thickBot="1">
      <c r="A193" s="73"/>
      <c r="B193" s="73"/>
      <c r="C193" s="73"/>
      <c r="D193" s="109"/>
      <c r="E193" s="83"/>
      <c r="F193" s="83"/>
      <c r="G193" s="84"/>
      <c r="N193" s="98"/>
      <c r="O193" s="98"/>
      <c r="P193" s="98"/>
      <c r="Q193" s="98"/>
      <c r="R193" s="98"/>
    </row>
    <row r="194" spans="1:18" s="93" customFormat="1" ht="15" customHeight="1" thickBot="1">
      <c r="A194" s="119">
        <v>1</v>
      </c>
      <c r="B194" s="120">
        <v>2</v>
      </c>
      <c r="C194" s="120">
        <v>3</v>
      </c>
      <c r="D194" s="120">
        <v>4</v>
      </c>
      <c r="E194" s="121" t="s">
        <v>552</v>
      </c>
      <c r="F194" s="122">
        <v>6</v>
      </c>
      <c r="G194" s="123">
        <v>7</v>
      </c>
      <c r="N194" s="98"/>
      <c r="O194" s="98"/>
      <c r="P194" s="98"/>
      <c r="Q194" s="98"/>
      <c r="R194" s="98"/>
    </row>
    <row r="195" spans="1:7" s="93" customFormat="1" ht="57" customHeight="1">
      <c r="A195" s="52"/>
      <c r="B195" s="53"/>
      <c r="C195" s="63">
        <v>2010</v>
      </c>
      <c r="D195" s="62" t="s">
        <v>229</v>
      </c>
      <c r="E195" s="55">
        <v>62000</v>
      </c>
      <c r="F195" s="55">
        <v>31000</v>
      </c>
      <c r="G195" s="80">
        <f t="shared" si="2"/>
        <v>50</v>
      </c>
    </row>
    <row r="196" spans="1:7" s="93" customFormat="1" ht="17.25" customHeight="1">
      <c r="A196" s="32"/>
      <c r="B196" s="40" t="s">
        <v>591</v>
      </c>
      <c r="C196" s="64"/>
      <c r="D196" s="50" t="s">
        <v>55</v>
      </c>
      <c r="E196" s="51">
        <f>E197</f>
        <v>113000</v>
      </c>
      <c r="F196" s="51">
        <f>F197</f>
        <v>113000</v>
      </c>
      <c r="G196" s="78">
        <f t="shared" si="2"/>
        <v>100</v>
      </c>
    </row>
    <row r="197" spans="1:7" s="93" customFormat="1" ht="40.5" customHeight="1">
      <c r="A197" s="43"/>
      <c r="B197" s="44"/>
      <c r="C197" s="86">
        <v>2030</v>
      </c>
      <c r="D197" s="46" t="s">
        <v>399</v>
      </c>
      <c r="E197" s="47">
        <v>113000</v>
      </c>
      <c r="F197" s="47">
        <v>113000</v>
      </c>
      <c r="G197" s="79">
        <f>F197/E197*100</f>
        <v>100</v>
      </c>
    </row>
    <row r="198" spans="1:7" s="89" customFormat="1" ht="27.75" customHeight="1">
      <c r="A198" s="69" t="s">
        <v>107</v>
      </c>
      <c r="B198" s="37"/>
      <c r="C198" s="71"/>
      <c r="D198" s="58" t="s">
        <v>318</v>
      </c>
      <c r="E198" s="49">
        <f>SUM(E199,E201)</f>
        <v>36300</v>
      </c>
      <c r="F198" s="49">
        <f>SUM(F199,F201)</f>
        <v>21527</v>
      </c>
      <c r="G198" s="77">
        <f t="shared" si="2"/>
        <v>59.303030303030305</v>
      </c>
    </row>
    <row r="199" spans="1:7" ht="18" customHeight="1">
      <c r="A199" s="32"/>
      <c r="B199" s="40" t="s">
        <v>148</v>
      </c>
      <c r="C199" s="64"/>
      <c r="D199" s="60" t="s">
        <v>355</v>
      </c>
      <c r="E199" s="51">
        <f>E200</f>
        <v>32000</v>
      </c>
      <c r="F199" s="51">
        <f>F200</f>
        <v>17227</v>
      </c>
      <c r="G199" s="78">
        <f t="shared" si="2"/>
        <v>53.834375</v>
      </c>
    </row>
    <row r="200" spans="1:7" s="93" customFormat="1" ht="53.25" customHeight="1">
      <c r="A200" s="52"/>
      <c r="B200" s="53"/>
      <c r="C200" s="63">
        <v>2110</v>
      </c>
      <c r="D200" s="62" t="s">
        <v>217</v>
      </c>
      <c r="E200" s="55">
        <v>32000</v>
      </c>
      <c r="F200" s="55">
        <v>17227</v>
      </c>
      <c r="G200" s="80">
        <f t="shared" si="2"/>
        <v>53.834375</v>
      </c>
    </row>
    <row r="201" spans="1:7" ht="18" customHeight="1">
      <c r="A201" s="32"/>
      <c r="B201" s="40" t="s">
        <v>136</v>
      </c>
      <c r="C201" s="70"/>
      <c r="D201" s="60" t="s">
        <v>183</v>
      </c>
      <c r="E201" s="51">
        <f>SUM(E202)</f>
        <v>4300</v>
      </c>
      <c r="F201" s="51">
        <f>SUM(F202)</f>
        <v>4300</v>
      </c>
      <c r="G201" s="78">
        <f t="shared" si="2"/>
        <v>100</v>
      </c>
    </row>
    <row r="202" spans="1:7" s="93" customFormat="1" ht="58.5" customHeight="1">
      <c r="A202" s="43"/>
      <c r="B202" s="44"/>
      <c r="C202" s="45">
        <v>2010</v>
      </c>
      <c r="D202" s="46" t="s">
        <v>229</v>
      </c>
      <c r="E202" s="47">
        <v>4300</v>
      </c>
      <c r="F202" s="47">
        <v>4300</v>
      </c>
      <c r="G202" s="79">
        <f t="shared" si="2"/>
        <v>100</v>
      </c>
    </row>
    <row r="203" spans="1:7" s="93" customFormat="1" ht="18.75" customHeight="1">
      <c r="A203" s="36" t="s">
        <v>111</v>
      </c>
      <c r="B203" s="37"/>
      <c r="C203" s="71"/>
      <c r="D203" s="58" t="s">
        <v>394</v>
      </c>
      <c r="E203" s="49">
        <f>SUM(E204)</f>
        <v>132743</v>
      </c>
      <c r="F203" s="49">
        <f>SUM(F204)</f>
        <v>41559</v>
      </c>
      <c r="G203" s="77">
        <f>F203/E203*100</f>
        <v>31.307865574832572</v>
      </c>
    </row>
    <row r="204" spans="1:7" s="93" customFormat="1" ht="16.5" customHeight="1">
      <c r="A204" s="32"/>
      <c r="B204" s="40" t="s">
        <v>117</v>
      </c>
      <c r="C204" s="70"/>
      <c r="D204" s="60" t="s">
        <v>118</v>
      </c>
      <c r="E204" s="51">
        <f>SUM(E205,E206,E208,E210,E214)</f>
        <v>132743</v>
      </c>
      <c r="F204" s="51">
        <f>SUM(F205,F206,F208,F210,F214)</f>
        <v>41559</v>
      </c>
      <c r="G204" s="78">
        <f>F204/E204*100</f>
        <v>31.307865574832572</v>
      </c>
    </row>
    <row r="205" spans="1:7" s="93" customFormat="1" ht="42" customHeight="1">
      <c r="A205" s="52"/>
      <c r="B205" s="53"/>
      <c r="C205" s="63">
        <v>2030</v>
      </c>
      <c r="D205" s="62" t="s">
        <v>399</v>
      </c>
      <c r="E205" s="55">
        <v>44852</v>
      </c>
      <c r="F205" s="55">
        <v>26910</v>
      </c>
      <c r="G205" s="80">
        <f aca="true" t="shared" si="3" ref="G205:G214">F205/E205*100</f>
        <v>59.99732453402301</v>
      </c>
    </row>
    <row r="206" spans="1:7" s="93" customFormat="1" ht="40.5" customHeight="1">
      <c r="A206" s="52"/>
      <c r="B206" s="53"/>
      <c r="C206" s="63">
        <v>2328</v>
      </c>
      <c r="D206" s="62" t="s">
        <v>715</v>
      </c>
      <c r="E206" s="55">
        <v>9969</v>
      </c>
      <c r="F206" s="55">
        <v>9969</v>
      </c>
      <c r="G206" s="80">
        <f t="shared" si="3"/>
        <v>100</v>
      </c>
    </row>
    <row r="207" spans="1:7" s="93" customFormat="1" ht="54.75" customHeight="1">
      <c r="A207" s="52"/>
      <c r="B207" s="53"/>
      <c r="C207" s="63"/>
      <c r="D207" s="62" t="s">
        <v>610</v>
      </c>
      <c r="E207" s="55"/>
      <c r="F207" s="55"/>
      <c r="G207" s="80"/>
    </row>
    <row r="208" spans="1:7" s="93" customFormat="1" ht="40.5" customHeight="1">
      <c r="A208" s="52"/>
      <c r="B208" s="53"/>
      <c r="C208" s="63">
        <v>2329</v>
      </c>
      <c r="D208" s="62" t="s">
        <v>716</v>
      </c>
      <c r="E208" s="55">
        <v>4680</v>
      </c>
      <c r="F208" s="55">
        <v>4680</v>
      </c>
      <c r="G208" s="80">
        <f t="shared" si="3"/>
        <v>100</v>
      </c>
    </row>
    <row r="209" spans="1:7" s="93" customFormat="1" ht="67.5" customHeight="1">
      <c r="A209" s="52"/>
      <c r="B209" s="53"/>
      <c r="C209" s="63"/>
      <c r="D209" s="62" t="s">
        <v>611</v>
      </c>
      <c r="E209" s="55"/>
      <c r="F209" s="55"/>
      <c r="G209" s="80"/>
    </row>
    <row r="210" spans="1:7" s="93" customFormat="1" ht="66" customHeight="1">
      <c r="A210" s="52"/>
      <c r="B210" s="53"/>
      <c r="C210" s="63">
        <v>2888</v>
      </c>
      <c r="D210" s="62" t="s">
        <v>609</v>
      </c>
      <c r="E210" s="55">
        <v>49841</v>
      </c>
      <c r="F210" s="55">
        <v>0</v>
      </c>
      <c r="G210" s="80">
        <f t="shared" si="3"/>
        <v>0</v>
      </c>
    </row>
    <row r="211" spans="1:7" s="93" customFormat="1" ht="58.5" customHeight="1" thickBot="1">
      <c r="A211" s="113"/>
      <c r="B211" s="114"/>
      <c r="C211" s="131"/>
      <c r="D211" s="116" t="s">
        <v>610</v>
      </c>
      <c r="E211" s="117"/>
      <c r="F211" s="117"/>
      <c r="G211" s="118"/>
    </row>
    <row r="212" spans="1:7" s="93" customFormat="1" ht="12" customHeight="1" thickBot="1">
      <c r="A212" s="73"/>
      <c r="B212" s="73"/>
      <c r="C212" s="81"/>
      <c r="D212" s="82"/>
      <c r="E212" s="83"/>
      <c r="F212" s="83"/>
      <c r="G212" s="84"/>
    </row>
    <row r="213" spans="1:7" s="93" customFormat="1" ht="14.25" customHeight="1" thickBot="1">
      <c r="A213" s="119">
        <v>1</v>
      </c>
      <c r="B213" s="120">
        <v>2</v>
      </c>
      <c r="C213" s="120">
        <v>3</v>
      </c>
      <c r="D213" s="120">
        <v>4</v>
      </c>
      <c r="E213" s="121" t="s">
        <v>552</v>
      </c>
      <c r="F213" s="122">
        <v>6</v>
      </c>
      <c r="G213" s="123">
        <v>7</v>
      </c>
    </row>
    <row r="214" spans="1:7" s="93" customFormat="1" ht="66.75" customHeight="1">
      <c r="A214" s="52"/>
      <c r="B214" s="53"/>
      <c r="C214" s="63">
        <v>2889</v>
      </c>
      <c r="D214" s="62" t="s">
        <v>609</v>
      </c>
      <c r="E214" s="55">
        <v>23401</v>
      </c>
      <c r="F214" s="55">
        <v>0</v>
      </c>
      <c r="G214" s="80">
        <f t="shared" si="3"/>
        <v>0</v>
      </c>
    </row>
    <row r="215" spans="1:7" s="93" customFormat="1" ht="67.5" customHeight="1">
      <c r="A215" s="43"/>
      <c r="B215" s="44"/>
      <c r="C215" s="45"/>
      <c r="D215" s="46" t="s">
        <v>611</v>
      </c>
      <c r="E215" s="47"/>
      <c r="F215" s="47"/>
      <c r="G215" s="79"/>
    </row>
    <row r="216" spans="1:18" s="89" customFormat="1" ht="33.75" customHeight="1">
      <c r="A216" s="36" t="s">
        <v>120</v>
      </c>
      <c r="B216" s="37"/>
      <c r="C216" s="37"/>
      <c r="D216" s="58" t="s">
        <v>175</v>
      </c>
      <c r="E216" s="49">
        <f>SUM(E217,E219,E221,E223,E225)</f>
        <v>16051051</v>
      </c>
      <c r="F216" s="49">
        <f>SUM(F217,F219,F221,F223,F225)</f>
        <v>2982982</v>
      </c>
      <c r="G216" s="77">
        <f t="shared" si="2"/>
        <v>18.584340676507725</v>
      </c>
      <c r="N216" s="97"/>
      <c r="O216" s="97"/>
      <c r="P216" s="97"/>
      <c r="Q216" s="97"/>
      <c r="R216" s="97"/>
    </row>
    <row r="217" spans="1:18" s="89" customFormat="1" ht="18" customHeight="1">
      <c r="A217" s="32"/>
      <c r="B217" s="40" t="s">
        <v>593</v>
      </c>
      <c r="C217" s="40"/>
      <c r="D217" s="60" t="s">
        <v>594</v>
      </c>
      <c r="E217" s="51">
        <f>SUM(E218)</f>
        <v>500000</v>
      </c>
      <c r="F217" s="51">
        <f>SUM(F218)</f>
        <v>0</v>
      </c>
      <c r="G217" s="78">
        <f t="shared" si="2"/>
        <v>0</v>
      </c>
      <c r="N217" s="101"/>
      <c r="O217" s="101"/>
      <c r="P217" s="101"/>
      <c r="Q217" s="101"/>
      <c r="R217" s="101"/>
    </row>
    <row r="218" spans="1:18" s="89" customFormat="1" ht="42.75" customHeight="1">
      <c r="A218" s="52"/>
      <c r="B218" s="53"/>
      <c r="C218" s="53" t="s">
        <v>612</v>
      </c>
      <c r="D218" s="62" t="s">
        <v>717</v>
      </c>
      <c r="E218" s="55">
        <v>500000</v>
      </c>
      <c r="F218" s="55">
        <v>0</v>
      </c>
      <c r="G218" s="80">
        <f t="shared" si="2"/>
        <v>0</v>
      </c>
      <c r="N218" s="101"/>
      <c r="O218" s="101"/>
      <c r="P218" s="101"/>
      <c r="Q218" s="101"/>
      <c r="R218" s="101"/>
    </row>
    <row r="219" spans="1:7" ht="22.5" customHeight="1">
      <c r="A219" s="87"/>
      <c r="B219" s="40" t="s">
        <v>364</v>
      </c>
      <c r="C219" s="40"/>
      <c r="D219" s="60" t="s">
        <v>277</v>
      </c>
      <c r="E219" s="51">
        <f>E220</f>
        <v>172510</v>
      </c>
      <c r="F219" s="51">
        <f>F220</f>
        <v>0</v>
      </c>
      <c r="G219" s="78">
        <f t="shared" si="2"/>
        <v>0</v>
      </c>
    </row>
    <row r="220" spans="1:7" s="89" customFormat="1" ht="27" customHeight="1">
      <c r="A220" s="69"/>
      <c r="B220" s="37"/>
      <c r="C220" s="61" t="s">
        <v>554</v>
      </c>
      <c r="D220" s="62" t="s">
        <v>286</v>
      </c>
      <c r="E220" s="55">
        <v>172510</v>
      </c>
      <c r="F220" s="55">
        <v>0</v>
      </c>
      <c r="G220" s="80">
        <f t="shared" si="2"/>
        <v>0</v>
      </c>
    </row>
    <row r="221" spans="1:7" s="89" customFormat="1" ht="21.75" customHeight="1">
      <c r="A221" s="87"/>
      <c r="B221" s="40" t="s">
        <v>124</v>
      </c>
      <c r="C221" s="61"/>
      <c r="D221" s="793" t="s">
        <v>149</v>
      </c>
      <c r="E221" s="794">
        <f>SUM(E222)</f>
        <v>0</v>
      </c>
      <c r="F221" s="794">
        <f>SUM(F222)</f>
        <v>9904</v>
      </c>
      <c r="G221" s="795"/>
    </row>
    <row r="222" spans="1:7" s="89" customFormat="1" ht="21" customHeight="1">
      <c r="A222" s="69"/>
      <c r="B222" s="37"/>
      <c r="C222" s="61" t="s">
        <v>292</v>
      </c>
      <c r="D222" s="54" t="s">
        <v>179</v>
      </c>
      <c r="E222" s="55">
        <v>0</v>
      </c>
      <c r="F222" s="55">
        <v>9904</v>
      </c>
      <c r="G222" s="80"/>
    </row>
    <row r="223" spans="1:7" ht="30.75" customHeight="1">
      <c r="A223" s="32"/>
      <c r="B223" s="40" t="s">
        <v>330</v>
      </c>
      <c r="C223" s="40"/>
      <c r="D223" s="60" t="s">
        <v>346</v>
      </c>
      <c r="E223" s="51">
        <f>E224</f>
        <v>15000</v>
      </c>
      <c r="F223" s="51">
        <f>F224</f>
        <v>9581</v>
      </c>
      <c r="G223" s="78">
        <f t="shared" si="2"/>
        <v>63.873333333333335</v>
      </c>
    </row>
    <row r="224" spans="1:7" s="93" customFormat="1" ht="18.75" customHeight="1">
      <c r="A224" s="52"/>
      <c r="B224" s="53"/>
      <c r="C224" s="53" t="s">
        <v>331</v>
      </c>
      <c r="D224" s="62" t="s">
        <v>332</v>
      </c>
      <c r="E224" s="55">
        <v>15000</v>
      </c>
      <c r="F224" s="55">
        <v>9581</v>
      </c>
      <c r="G224" s="80">
        <f t="shared" si="2"/>
        <v>63.873333333333335</v>
      </c>
    </row>
    <row r="225" spans="1:18" ht="19.5" customHeight="1">
      <c r="A225" s="32"/>
      <c r="B225" s="40" t="s">
        <v>125</v>
      </c>
      <c r="C225" s="40"/>
      <c r="D225" s="50" t="s">
        <v>55</v>
      </c>
      <c r="E225" s="51">
        <f>E226+E227+E228</f>
        <v>15363541</v>
      </c>
      <c r="F225" s="51">
        <f>F226+F227+F228</f>
        <v>2963497</v>
      </c>
      <c r="G225" s="78">
        <f t="shared" si="2"/>
        <v>19.28915345752649</v>
      </c>
      <c r="N225" s="95"/>
      <c r="O225" s="95"/>
      <c r="P225" s="95"/>
      <c r="Q225" s="95"/>
      <c r="R225" s="95"/>
    </row>
    <row r="226" spans="1:18" s="93" customFormat="1" ht="63" customHeight="1">
      <c r="A226" s="52"/>
      <c r="B226" s="53"/>
      <c r="C226" s="61" t="s">
        <v>521</v>
      </c>
      <c r="D226" s="62" t="s">
        <v>358</v>
      </c>
      <c r="E226" s="55">
        <v>2200</v>
      </c>
      <c r="F226" s="55">
        <v>1086</v>
      </c>
      <c r="G226" s="80">
        <f t="shared" si="2"/>
        <v>49.36363636363637</v>
      </c>
      <c r="N226" s="96"/>
      <c r="O226" s="96"/>
      <c r="P226" s="96"/>
      <c r="Q226" s="96"/>
      <c r="R226" s="96"/>
    </row>
    <row r="227" spans="1:18" s="93" customFormat="1" ht="18" customHeight="1">
      <c r="A227" s="52"/>
      <c r="B227" s="53"/>
      <c r="C227" s="53" t="s">
        <v>292</v>
      </c>
      <c r="D227" s="54" t="s">
        <v>179</v>
      </c>
      <c r="E227" s="55">
        <v>6151341</v>
      </c>
      <c r="F227" s="55">
        <v>2962411</v>
      </c>
      <c r="G227" s="80">
        <f t="shared" si="2"/>
        <v>48.15878358881422</v>
      </c>
      <c r="N227" s="96"/>
      <c r="O227" s="96"/>
      <c r="P227" s="96"/>
      <c r="Q227" s="96"/>
      <c r="R227" s="96"/>
    </row>
    <row r="228" spans="1:7" s="93" customFormat="1" ht="83.25" customHeight="1">
      <c r="A228" s="43"/>
      <c r="B228" s="44"/>
      <c r="C228" s="56" t="s">
        <v>599</v>
      </c>
      <c r="D228" s="46" t="s">
        <v>600</v>
      </c>
      <c r="E228" s="47">
        <v>9210000</v>
      </c>
      <c r="F228" s="47">
        <v>0</v>
      </c>
      <c r="G228" s="79">
        <f t="shared" si="2"/>
        <v>0</v>
      </c>
    </row>
    <row r="229" spans="1:7" s="93" customFormat="1" ht="16.5" customHeight="1">
      <c r="A229" s="36" t="s">
        <v>131</v>
      </c>
      <c r="B229" s="37"/>
      <c r="C229" s="57"/>
      <c r="D229" s="58" t="s">
        <v>132</v>
      </c>
      <c r="E229" s="49">
        <f>SUM(E230)</f>
        <v>0</v>
      </c>
      <c r="F229" s="49">
        <f>SUM(F230)</f>
        <v>71</v>
      </c>
      <c r="G229" s="77"/>
    </row>
    <row r="230" spans="1:7" s="93" customFormat="1" ht="19.5" customHeight="1">
      <c r="A230" s="32"/>
      <c r="B230" s="40" t="s">
        <v>133</v>
      </c>
      <c r="C230" s="59"/>
      <c r="D230" s="60" t="s">
        <v>353</v>
      </c>
      <c r="E230" s="51">
        <f>SUM(E231)</f>
        <v>0</v>
      </c>
      <c r="F230" s="51">
        <f>SUM(F231)</f>
        <v>71</v>
      </c>
      <c r="G230" s="78"/>
    </row>
    <row r="231" spans="1:7" s="93" customFormat="1" ht="18" customHeight="1">
      <c r="A231" s="52"/>
      <c r="B231" s="53"/>
      <c r="C231" s="61" t="s">
        <v>292</v>
      </c>
      <c r="D231" s="54" t="s">
        <v>179</v>
      </c>
      <c r="E231" s="55">
        <v>0</v>
      </c>
      <c r="F231" s="55">
        <v>71</v>
      </c>
      <c r="G231" s="80"/>
    </row>
    <row r="232" spans="1:18" ht="6.75" customHeight="1">
      <c r="A232" s="725"/>
      <c r="B232" s="726"/>
      <c r="C232" s="726"/>
      <c r="D232" s="727"/>
      <c r="E232" s="728"/>
      <c r="F232" s="728"/>
      <c r="G232" s="729"/>
      <c r="N232" s="95"/>
      <c r="O232" s="95"/>
      <c r="P232" s="95"/>
      <c r="Q232" s="95"/>
      <c r="R232" s="95"/>
    </row>
    <row r="233" spans="1:18" s="89" customFormat="1" ht="18.75" customHeight="1" thickBot="1">
      <c r="A233" s="811" t="s">
        <v>150</v>
      </c>
      <c r="B233" s="812"/>
      <c r="C233" s="812"/>
      <c r="D233" s="813"/>
      <c r="E233" s="724">
        <f>SUM(E216,E173,E162,E139,E88,E58,E46,E35,E15,E11+E82+E99+E198+E27+E18+E8+E85+E154+E203+E229)</f>
        <v>140567136</v>
      </c>
      <c r="F233" s="724">
        <f>SUM(F216,F173,F162,F139,F88,F58,F46,F35,F15,F11+F82+F99+F198+F27+F18+F8+F85+F154+F203+F229)</f>
        <v>60851417</v>
      </c>
      <c r="G233" s="88">
        <f t="shared" si="2"/>
        <v>43.289931581162755</v>
      </c>
      <c r="N233" s="97"/>
      <c r="O233" s="97"/>
      <c r="P233" s="97"/>
      <c r="Q233" s="97"/>
      <c r="R233" s="97"/>
    </row>
    <row r="234" spans="1:18" ht="19.5" customHeight="1">
      <c r="A234" s="34"/>
      <c r="B234" s="34"/>
      <c r="C234" s="34"/>
      <c r="D234" s="102"/>
      <c r="E234" s="102"/>
      <c r="F234" s="103"/>
      <c r="N234" s="95"/>
      <c r="O234" s="95"/>
      <c r="P234" s="95"/>
      <c r="Q234" s="95"/>
      <c r="R234" s="95"/>
    </row>
    <row r="235" spans="1:18" ht="19.5" customHeight="1">
      <c r="A235" s="34"/>
      <c r="B235" s="34"/>
      <c r="C235" s="34"/>
      <c r="D235" s="102"/>
      <c r="E235" s="102"/>
      <c r="F235" s="103"/>
      <c r="N235" s="95"/>
      <c r="O235" s="95"/>
      <c r="P235" s="95"/>
      <c r="Q235" s="95"/>
      <c r="R235" s="95"/>
    </row>
    <row r="236" spans="1:18" ht="19.5" customHeight="1">
      <c r="A236" s="34"/>
      <c r="B236" s="34"/>
      <c r="C236" s="34"/>
      <c r="D236" s="102"/>
      <c r="E236" s="102"/>
      <c r="F236" s="103"/>
      <c r="N236" s="95"/>
      <c r="O236" s="95"/>
      <c r="P236" s="95"/>
      <c r="Q236" s="95"/>
      <c r="R236" s="95"/>
    </row>
    <row r="237" spans="1:18" ht="19.5" customHeight="1">
      <c r="A237" s="34"/>
      <c r="B237" s="34"/>
      <c r="C237" s="34"/>
      <c r="D237" s="102"/>
      <c r="E237" s="102"/>
      <c r="F237" s="103"/>
      <c r="N237" s="95"/>
      <c r="O237" s="95"/>
      <c r="P237" s="95"/>
      <c r="Q237" s="95"/>
      <c r="R237" s="95"/>
    </row>
    <row r="238" spans="1:18" ht="19.5" customHeight="1">
      <c r="A238" s="34"/>
      <c r="B238" s="34"/>
      <c r="C238" s="34"/>
      <c r="D238" s="102"/>
      <c r="E238" s="102"/>
      <c r="F238" s="103"/>
      <c r="N238" s="95"/>
      <c r="O238" s="95"/>
      <c r="P238" s="95"/>
      <c r="Q238" s="95"/>
      <c r="R238" s="95"/>
    </row>
    <row r="239" spans="1:18" ht="19.5" customHeight="1">
      <c r="A239" s="34"/>
      <c r="B239" s="34"/>
      <c r="C239" s="34"/>
      <c r="D239" s="102"/>
      <c r="E239" s="102"/>
      <c r="F239" s="103"/>
      <c r="N239" s="95"/>
      <c r="O239" s="95"/>
      <c r="P239" s="95"/>
      <c r="Q239" s="95"/>
      <c r="R239" s="95"/>
    </row>
    <row r="240" spans="1:18" ht="19.5" customHeight="1">
      <c r="A240" s="34"/>
      <c r="B240" s="34"/>
      <c r="C240" s="34"/>
      <c r="D240" s="102"/>
      <c r="E240" s="102"/>
      <c r="F240" s="103"/>
      <c r="N240" s="95"/>
      <c r="O240" s="95"/>
      <c r="P240" s="95"/>
      <c r="Q240" s="95"/>
      <c r="R240" s="95"/>
    </row>
    <row r="241" spans="1:18" ht="19.5" customHeight="1">
      <c r="A241" s="34"/>
      <c r="B241" s="34"/>
      <c r="C241" s="34"/>
      <c r="D241" s="102"/>
      <c r="E241" s="102"/>
      <c r="F241" s="103"/>
      <c r="N241" s="95"/>
      <c r="O241" s="95"/>
      <c r="P241" s="95"/>
      <c r="Q241" s="95"/>
      <c r="R241" s="95"/>
    </row>
    <row r="242" spans="1:18" ht="19.5" customHeight="1">
      <c r="A242" s="34"/>
      <c r="B242" s="34"/>
      <c r="C242" s="34"/>
      <c r="D242" s="102"/>
      <c r="E242" s="102"/>
      <c r="F242" s="103"/>
      <c r="N242" s="95"/>
      <c r="O242" s="95"/>
      <c r="P242" s="95"/>
      <c r="Q242" s="95"/>
      <c r="R242" s="95"/>
    </row>
    <row r="243" spans="1:18" ht="19.5" customHeight="1">
      <c r="A243" s="34"/>
      <c r="B243" s="34"/>
      <c r="C243" s="34"/>
      <c r="D243" s="102"/>
      <c r="E243" s="102"/>
      <c r="F243" s="103"/>
      <c r="N243" s="95"/>
      <c r="O243" s="95"/>
      <c r="P243" s="95"/>
      <c r="Q243" s="95"/>
      <c r="R243" s="95"/>
    </row>
    <row r="244" spans="1:18" ht="19.5" customHeight="1">
      <c r="A244" s="34"/>
      <c r="B244" s="34"/>
      <c r="C244" s="34"/>
      <c r="D244" s="102"/>
      <c r="E244" s="102"/>
      <c r="F244" s="103"/>
      <c r="N244" s="104"/>
      <c r="O244" s="104"/>
      <c r="P244" s="104"/>
      <c r="Q244" s="104"/>
      <c r="R244" s="104"/>
    </row>
    <row r="245" spans="1:6" ht="19.5" customHeight="1">
      <c r="A245" s="34"/>
      <c r="B245" s="34"/>
      <c r="C245" s="34"/>
      <c r="D245" s="102"/>
      <c r="E245" s="102"/>
      <c r="F245" s="103"/>
    </row>
    <row r="246" spans="1:18" s="90" customFormat="1" ht="19.5" customHeight="1">
      <c r="A246" s="34"/>
      <c r="B246" s="34"/>
      <c r="C246" s="34"/>
      <c r="D246" s="34"/>
      <c r="E246" s="34"/>
      <c r="F246" s="105"/>
      <c r="G246" s="23"/>
      <c r="N246" s="91" t="s">
        <v>41</v>
      </c>
      <c r="O246" s="91" t="s">
        <v>42</v>
      </c>
      <c r="P246" s="91" t="s">
        <v>48</v>
      </c>
      <c r="Q246" s="91" t="s">
        <v>43</v>
      </c>
      <c r="R246" s="91" t="s">
        <v>49</v>
      </c>
    </row>
    <row r="247" spans="1:18" s="90" customFormat="1" ht="19.5" customHeight="1">
      <c r="A247" s="34"/>
      <c r="B247" s="34"/>
      <c r="C247" s="34"/>
      <c r="D247" s="34"/>
      <c r="E247" s="34"/>
      <c r="F247" s="105"/>
      <c r="G247" s="23"/>
      <c r="N247" s="91">
        <v>1</v>
      </c>
      <c r="O247" s="91">
        <v>2</v>
      </c>
      <c r="P247" s="91">
        <v>3</v>
      </c>
      <c r="Q247" s="91">
        <v>4</v>
      </c>
      <c r="R247" s="91">
        <v>5</v>
      </c>
    </row>
    <row r="248" spans="1:18" ht="19.5" customHeight="1">
      <c r="A248" s="34"/>
      <c r="B248" s="34"/>
      <c r="C248" s="34"/>
      <c r="D248" s="102"/>
      <c r="E248" s="102"/>
      <c r="F248" s="103"/>
      <c r="N248" s="106"/>
      <c r="O248" s="106"/>
      <c r="P248" s="106"/>
      <c r="Q248" s="106"/>
      <c r="R248" s="106"/>
    </row>
    <row r="249" spans="1:18" ht="19.5" customHeight="1">
      <c r="A249" s="34"/>
      <c r="B249" s="34"/>
      <c r="C249" s="34"/>
      <c r="D249" s="102"/>
      <c r="E249" s="102"/>
      <c r="F249" s="103"/>
      <c r="N249" s="95"/>
      <c r="O249" s="95"/>
      <c r="P249" s="95"/>
      <c r="Q249" s="95"/>
      <c r="R249" s="95"/>
    </row>
    <row r="250" spans="1:18" ht="19.5" customHeight="1">
      <c r="A250" s="34"/>
      <c r="B250" s="34"/>
      <c r="C250" s="34"/>
      <c r="D250" s="102"/>
      <c r="E250" s="102"/>
      <c r="F250" s="103"/>
      <c r="N250" s="95"/>
      <c r="O250" s="95"/>
      <c r="P250" s="95"/>
      <c r="Q250" s="95"/>
      <c r="R250" s="95"/>
    </row>
    <row r="251" spans="1:18" ht="19.5" customHeight="1">
      <c r="A251" s="34"/>
      <c r="B251" s="34"/>
      <c r="C251" s="34"/>
      <c r="D251" s="102"/>
      <c r="E251" s="102"/>
      <c r="F251" s="103"/>
      <c r="N251" s="95"/>
      <c r="O251" s="95"/>
      <c r="P251" s="95"/>
      <c r="Q251" s="95"/>
      <c r="R251" s="95"/>
    </row>
    <row r="252" spans="1:18" ht="19.5" customHeight="1">
      <c r="A252" s="34"/>
      <c r="B252" s="34"/>
      <c r="C252" s="34"/>
      <c r="D252" s="102"/>
      <c r="E252" s="102"/>
      <c r="F252" s="103"/>
      <c r="N252" s="95"/>
      <c r="O252" s="95"/>
      <c r="P252" s="95"/>
      <c r="Q252" s="95"/>
      <c r="R252" s="95"/>
    </row>
    <row r="253" spans="1:18" ht="19.5" customHeight="1">
      <c r="A253" s="34"/>
      <c r="B253" s="34"/>
      <c r="C253" s="34"/>
      <c r="D253" s="102"/>
      <c r="E253" s="102"/>
      <c r="F253" s="103"/>
      <c r="N253" s="95"/>
      <c r="O253" s="95"/>
      <c r="P253" s="95"/>
      <c r="Q253" s="95"/>
      <c r="R253" s="95"/>
    </row>
    <row r="254" spans="1:18" ht="19.5" customHeight="1">
      <c r="A254" s="34"/>
      <c r="B254" s="34"/>
      <c r="C254" s="34"/>
      <c r="D254" s="102"/>
      <c r="E254" s="102"/>
      <c r="F254" s="103"/>
      <c r="N254" s="95"/>
      <c r="O254" s="95"/>
      <c r="P254" s="95"/>
      <c r="Q254" s="95"/>
      <c r="R254" s="95"/>
    </row>
    <row r="255" spans="1:18" ht="19.5" customHeight="1">
      <c r="A255" s="34"/>
      <c r="B255" s="34"/>
      <c r="C255" s="34"/>
      <c r="D255" s="102"/>
      <c r="E255" s="102"/>
      <c r="F255" s="103"/>
      <c r="N255" s="95"/>
      <c r="O255" s="95"/>
      <c r="P255" s="95"/>
      <c r="Q255" s="95"/>
      <c r="R255" s="95"/>
    </row>
    <row r="256" spans="1:18" ht="19.5" customHeight="1">
      <c r="A256" s="34"/>
      <c r="B256" s="34"/>
      <c r="C256" s="34"/>
      <c r="D256" s="102"/>
      <c r="E256" s="102"/>
      <c r="F256" s="103"/>
      <c r="N256" s="95"/>
      <c r="O256" s="95"/>
      <c r="P256" s="95"/>
      <c r="Q256" s="95"/>
      <c r="R256" s="95"/>
    </row>
    <row r="257" spans="1:18" ht="19.5" customHeight="1">
      <c r="A257" s="34"/>
      <c r="B257" s="34"/>
      <c r="C257" s="34"/>
      <c r="D257" s="102"/>
      <c r="E257" s="102"/>
      <c r="F257" s="103"/>
      <c r="N257" s="95"/>
      <c r="O257" s="95"/>
      <c r="P257" s="95"/>
      <c r="Q257" s="95"/>
      <c r="R257" s="95"/>
    </row>
    <row r="258" spans="1:18" ht="19.5" customHeight="1">
      <c r="A258" s="34"/>
      <c r="B258" s="34"/>
      <c r="C258" s="34"/>
      <c r="D258" s="102"/>
      <c r="E258" s="102"/>
      <c r="F258" s="103"/>
      <c r="N258" s="95"/>
      <c r="O258" s="95"/>
      <c r="P258" s="95"/>
      <c r="Q258" s="95"/>
      <c r="R258" s="95"/>
    </row>
    <row r="259" spans="1:18" ht="19.5" customHeight="1">
      <c r="A259" s="34"/>
      <c r="B259" s="34"/>
      <c r="C259" s="34"/>
      <c r="D259" s="102"/>
      <c r="E259" s="102"/>
      <c r="F259" s="103"/>
      <c r="N259" s="95"/>
      <c r="O259" s="95"/>
      <c r="P259" s="95"/>
      <c r="Q259" s="95"/>
      <c r="R259" s="95"/>
    </row>
    <row r="260" spans="1:18" ht="19.5" customHeight="1">
      <c r="A260" s="34"/>
      <c r="B260" s="34"/>
      <c r="C260" s="34"/>
      <c r="D260" s="102"/>
      <c r="E260" s="102"/>
      <c r="F260" s="103"/>
      <c r="N260" s="95"/>
      <c r="O260" s="95"/>
      <c r="P260" s="95"/>
      <c r="Q260" s="95"/>
      <c r="R260" s="95"/>
    </row>
    <row r="261" spans="1:18" ht="19.5" customHeight="1">
      <c r="A261" s="34"/>
      <c r="B261" s="34"/>
      <c r="C261" s="34"/>
      <c r="D261" s="102"/>
      <c r="E261" s="102"/>
      <c r="F261" s="103"/>
      <c r="N261" s="95"/>
      <c r="O261" s="95"/>
      <c r="P261" s="95"/>
      <c r="Q261" s="95"/>
      <c r="R261" s="95"/>
    </row>
    <row r="262" spans="1:18" ht="19.5" customHeight="1">
      <c r="A262" s="34"/>
      <c r="B262" s="34"/>
      <c r="C262" s="34"/>
      <c r="D262" s="102"/>
      <c r="E262" s="102"/>
      <c r="F262" s="103"/>
      <c r="N262" s="95"/>
      <c r="O262" s="95"/>
      <c r="P262" s="95"/>
      <c r="Q262" s="95"/>
      <c r="R262" s="95"/>
    </row>
    <row r="263" spans="1:18" ht="19.5" customHeight="1">
      <c r="A263" s="34"/>
      <c r="B263" s="34"/>
      <c r="C263" s="34"/>
      <c r="D263" s="102"/>
      <c r="E263" s="102"/>
      <c r="F263" s="103"/>
      <c r="N263" s="95"/>
      <c r="O263" s="95"/>
      <c r="P263" s="95"/>
      <c r="Q263" s="95"/>
      <c r="R263" s="95"/>
    </row>
    <row r="264" spans="1:18" ht="19.5" customHeight="1">
      <c r="A264" s="34"/>
      <c r="B264" s="34"/>
      <c r="C264" s="34"/>
      <c r="D264" s="102"/>
      <c r="E264" s="102"/>
      <c r="F264" s="103"/>
      <c r="N264" s="95"/>
      <c r="O264" s="95"/>
      <c r="P264" s="95"/>
      <c r="Q264" s="95"/>
      <c r="R264" s="95"/>
    </row>
    <row r="265" spans="1:18" ht="19.5" customHeight="1">
      <c r="A265" s="34"/>
      <c r="B265" s="34"/>
      <c r="C265" s="34"/>
      <c r="D265" s="102"/>
      <c r="E265" s="102"/>
      <c r="F265" s="103"/>
      <c r="N265" s="95"/>
      <c r="O265" s="95"/>
      <c r="P265" s="95"/>
      <c r="Q265" s="95"/>
      <c r="R265" s="95"/>
    </row>
    <row r="266" spans="1:18" ht="19.5" customHeight="1">
      <c r="A266" s="34"/>
      <c r="B266" s="34"/>
      <c r="C266" s="34"/>
      <c r="D266" s="102"/>
      <c r="E266" s="102"/>
      <c r="F266" s="103"/>
      <c r="N266" s="95"/>
      <c r="O266" s="95"/>
      <c r="P266" s="95"/>
      <c r="Q266" s="95"/>
      <c r="R266" s="95"/>
    </row>
    <row r="267" spans="1:18" ht="19.5" customHeight="1">
      <c r="A267" s="34"/>
      <c r="B267" s="34"/>
      <c r="C267" s="34"/>
      <c r="D267" s="102"/>
      <c r="E267" s="102"/>
      <c r="F267" s="103"/>
      <c r="N267" s="95"/>
      <c r="O267" s="95"/>
      <c r="P267" s="95"/>
      <c r="Q267" s="95"/>
      <c r="R267" s="95"/>
    </row>
    <row r="268" spans="1:18" ht="19.5" customHeight="1">
      <c r="A268" s="34"/>
      <c r="B268" s="34"/>
      <c r="C268" s="34"/>
      <c r="D268" s="102"/>
      <c r="E268" s="102"/>
      <c r="F268" s="103"/>
      <c r="N268" s="95"/>
      <c r="O268" s="95"/>
      <c r="P268" s="95"/>
      <c r="Q268" s="95"/>
      <c r="R268" s="95"/>
    </row>
    <row r="269" spans="1:18" ht="19.5" customHeight="1">
      <c r="A269" s="34"/>
      <c r="B269" s="34"/>
      <c r="C269" s="34"/>
      <c r="D269" s="102"/>
      <c r="E269" s="102"/>
      <c r="F269" s="103"/>
      <c r="N269" s="95"/>
      <c r="O269" s="95"/>
      <c r="P269" s="95"/>
      <c r="Q269" s="95"/>
      <c r="R269" s="95"/>
    </row>
    <row r="270" spans="1:18" ht="19.5" customHeight="1">
      <c r="A270" s="34"/>
      <c r="B270" s="34"/>
      <c r="C270" s="34"/>
      <c r="D270" s="102"/>
      <c r="E270" s="102"/>
      <c r="F270" s="103"/>
      <c r="N270" s="95"/>
      <c r="O270" s="95"/>
      <c r="P270" s="95"/>
      <c r="Q270" s="95"/>
      <c r="R270" s="95"/>
    </row>
    <row r="271" spans="1:18" ht="19.5" customHeight="1">
      <c r="A271" s="34"/>
      <c r="B271" s="34"/>
      <c r="C271" s="34"/>
      <c r="D271" s="102"/>
      <c r="E271" s="102"/>
      <c r="F271" s="103"/>
      <c r="N271" s="95"/>
      <c r="O271" s="95"/>
      <c r="P271" s="95"/>
      <c r="Q271" s="95"/>
      <c r="R271" s="95"/>
    </row>
    <row r="272" spans="1:18" ht="19.5" customHeight="1">
      <c r="A272" s="34"/>
      <c r="B272" s="34"/>
      <c r="C272" s="34"/>
      <c r="D272" s="102"/>
      <c r="E272" s="102"/>
      <c r="F272" s="103"/>
      <c r="N272" s="95"/>
      <c r="O272" s="95"/>
      <c r="P272" s="95"/>
      <c r="Q272" s="95"/>
      <c r="R272" s="95"/>
    </row>
    <row r="273" spans="1:18" ht="19.5" customHeight="1">
      <c r="A273" s="34"/>
      <c r="B273" s="34"/>
      <c r="C273" s="34"/>
      <c r="D273" s="102"/>
      <c r="E273" s="102"/>
      <c r="F273" s="103"/>
      <c r="N273" s="95"/>
      <c r="O273" s="95"/>
      <c r="P273" s="95"/>
      <c r="Q273" s="95"/>
      <c r="R273" s="95"/>
    </row>
    <row r="274" spans="1:18" ht="19.5" customHeight="1">
      <c r="A274" s="34"/>
      <c r="B274" s="34"/>
      <c r="C274" s="34"/>
      <c r="D274" s="102"/>
      <c r="E274" s="102"/>
      <c r="F274" s="103"/>
      <c r="N274" s="95"/>
      <c r="O274" s="95"/>
      <c r="P274" s="95"/>
      <c r="Q274" s="95"/>
      <c r="R274" s="95"/>
    </row>
    <row r="275" spans="1:18" ht="19.5" customHeight="1">
      <c r="A275" s="34"/>
      <c r="B275" s="34"/>
      <c r="C275" s="34"/>
      <c r="D275" s="102"/>
      <c r="E275" s="102"/>
      <c r="F275" s="103"/>
      <c r="N275" s="95"/>
      <c r="O275" s="95"/>
      <c r="P275" s="95"/>
      <c r="Q275" s="95"/>
      <c r="R275" s="95"/>
    </row>
    <row r="276" spans="1:18" ht="19.5" customHeight="1">
      <c r="A276" s="34"/>
      <c r="B276" s="34"/>
      <c r="C276" s="34"/>
      <c r="D276" s="102"/>
      <c r="E276" s="102"/>
      <c r="F276" s="103"/>
      <c r="N276" s="95"/>
      <c r="O276" s="95"/>
      <c r="P276" s="95"/>
      <c r="Q276" s="95"/>
      <c r="R276" s="95"/>
    </row>
    <row r="277" spans="1:18" ht="19.5" customHeight="1">
      <c r="A277" s="34"/>
      <c r="B277" s="34"/>
      <c r="C277" s="34"/>
      <c r="D277" s="102"/>
      <c r="E277" s="102"/>
      <c r="F277" s="103"/>
      <c r="N277" s="95"/>
      <c r="O277" s="95"/>
      <c r="P277" s="95"/>
      <c r="Q277" s="95"/>
      <c r="R277" s="95"/>
    </row>
    <row r="278" spans="1:18" ht="19.5" customHeight="1">
      <c r="A278" s="34"/>
      <c r="B278" s="34"/>
      <c r="C278" s="34"/>
      <c r="D278" s="102"/>
      <c r="E278" s="102"/>
      <c r="F278" s="103"/>
      <c r="N278" s="95"/>
      <c r="O278" s="95"/>
      <c r="P278" s="95"/>
      <c r="Q278" s="95"/>
      <c r="R278" s="95"/>
    </row>
    <row r="279" spans="1:18" ht="19.5" customHeight="1">
      <c r="A279" s="34"/>
      <c r="B279" s="34"/>
      <c r="C279" s="34"/>
      <c r="D279" s="102"/>
      <c r="E279" s="102"/>
      <c r="F279" s="103"/>
      <c r="N279" s="95"/>
      <c r="O279" s="95"/>
      <c r="P279" s="95"/>
      <c r="Q279" s="95"/>
      <c r="R279" s="95"/>
    </row>
    <row r="280" spans="1:18" ht="19.5" customHeight="1">
      <c r="A280" s="34"/>
      <c r="B280" s="34"/>
      <c r="C280" s="34"/>
      <c r="D280" s="102"/>
      <c r="E280" s="102"/>
      <c r="F280" s="103"/>
      <c r="N280" s="95"/>
      <c r="O280" s="95"/>
      <c r="P280" s="95"/>
      <c r="Q280" s="95"/>
      <c r="R280" s="95"/>
    </row>
    <row r="281" spans="1:18" ht="19.5" customHeight="1">
      <c r="A281" s="34"/>
      <c r="B281" s="34"/>
      <c r="C281" s="34"/>
      <c r="D281" s="102"/>
      <c r="E281" s="102"/>
      <c r="F281" s="103"/>
      <c r="N281" s="95"/>
      <c r="O281" s="95"/>
      <c r="P281" s="95"/>
      <c r="Q281" s="95"/>
      <c r="R281" s="95"/>
    </row>
    <row r="282" spans="1:18" ht="19.5" customHeight="1">
      <c r="A282" s="34"/>
      <c r="B282" s="34"/>
      <c r="C282" s="34"/>
      <c r="D282" s="102"/>
      <c r="E282" s="102"/>
      <c r="F282" s="103"/>
      <c r="N282" s="95"/>
      <c r="O282" s="95"/>
      <c r="P282" s="95"/>
      <c r="Q282" s="95"/>
      <c r="R282" s="95"/>
    </row>
    <row r="283" spans="1:18" ht="19.5" customHeight="1">
      <c r="A283" s="34"/>
      <c r="B283" s="34"/>
      <c r="C283" s="34"/>
      <c r="D283" s="102"/>
      <c r="E283" s="102"/>
      <c r="F283" s="103"/>
      <c r="N283" s="95"/>
      <c r="O283" s="95"/>
      <c r="P283" s="95"/>
      <c r="Q283" s="95"/>
      <c r="R283" s="95"/>
    </row>
    <row r="284" spans="1:18" ht="19.5" customHeight="1">
      <c r="A284" s="34"/>
      <c r="B284" s="34"/>
      <c r="C284" s="34"/>
      <c r="D284" s="102"/>
      <c r="E284" s="102"/>
      <c r="F284" s="103"/>
      <c r="N284" s="95"/>
      <c r="O284" s="95"/>
      <c r="P284" s="95"/>
      <c r="Q284" s="95"/>
      <c r="R284" s="95"/>
    </row>
    <row r="285" spans="1:18" ht="19.5" customHeight="1">
      <c r="A285" s="34"/>
      <c r="B285" s="34"/>
      <c r="C285" s="34"/>
      <c r="D285" s="102"/>
      <c r="E285" s="102"/>
      <c r="F285" s="103"/>
      <c r="N285" s="95"/>
      <c r="O285" s="95"/>
      <c r="P285" s="95"/>
      <c r="Q285" s="95"/>
      <c r="R285" s="95"/>
    </row>
    <row r="286" spans="1:18" ht="19.5" customHeight="1">
      <c r="A286" s="34"/>
      <c r="B286" s="34"/>
      <c r="C286" s="34"/>
      <c r="D286" s="102"/>
      <c r="E286" s="102"/>
      <c r="F286" s="103"/>
      <c r="N286" s="95"/>
      <c r="O286" s="95"/>
      <c r="P286" s="95"/>
      <c r="Q286" s="95"/>
      <c r="R286" s="95"/>
    </row>
    <row r="287" spans="1:18" ht="19.5" customHeight="1">
      <c r="A287" s="34"/>
      <c r="B287" s="34"/>
      <c r="C287" s="34"/>
      <c r="D287" s="102"/>
      <c r="E287" s="102"/>
      <c r="F287" s="103"/>
      <c r="N287" s="95"/>
      <c r="O287" s="95"/>
      <c r="P287" s="95"/>
      <c r="Q287" s="95"/>
      <c r="R287" s="95"/>
    </row>
    <row r="288" spans="1:18" ht="19.5" customHeight="1">
      <c r="A288" s="34"/>
      <c r="B288" s="34"/>
      <c r="C288" s="34"/>
      <c r="D288" s="102"/>
      <c r="E288" s="102"/>
      <c r="F288" s="103"/>
      <c r="N288" s="95"/>
      <c r="O288" s="95"/>
      <c r="P288" s="95"/>
      <c r="Q288" s="95"/>
      <c r="R288" s="95"/>
    </row>
    <row r="289" spans="1:18" ht="19.5" customHeight="1">
      <c r="A289" s="34"/>
      <c r="B289" s="34"/>
      <c r="C289" s="34"/>
      <c r="D289" s="102"/>
      <c r="E289" s="102"/>
      <c r="F289" s="103"/>
      <c r="N289" s="95"/>
      <c r="O289" s="95"/>
      <c r="P289" s="95"/>
      <c r="Q289" s="95"/>
      <c r="R289" s="95"/>
    </row>
    <row r="290" spans="1:18" ht="19.5" customHeight="1">
      <c r="A290" s="34"/>
      <c r="B290" s="34"/>
      <c r="C290" s="34"/>
      <c r="D290" s="102"/>
      <c r="E290" s="102"/>
      <c r="F290" s="103"/>
      <c r="N290" s="95"/>
      <c r="O290" s="95"/>
      <c r="P290" s="95"/>
      <c r="Q290" s="95"/>
      <c r="R290" s="95"/>
    </row>
    <row r="291" spans="1:18" ht="19.5" customHeight="1">
      <c r="A291" s="34"/>
      <c r="B291" s="34"/>
      <c r="C291" s="34"/>
      <c r="D291" s="102"/>
      <c r="E291" s="102"/>
      <c r="F291" s="103"/>
      <c r="N291" s="95"/>
      <c r="O291" s="95"/>
      <c r="P291" s="95"/>
      <c r="Q291" s="95"/>
      <c r="R291" s="95"/>
    </row>
    <row r="292" spans="1:18" ht="19.5" customHeight="1">
      <c r="A292" s="34"/>
      <c r="B292" s="34"/>
      <c r="C292" s="34"/>
      <c r="D292" s="102"/>
      <c r="E292" s="102"/>
      <c r="F292" s="103"/>
      <c r="N292" s="95"/>
      <c r="O292" s="95"/>
      <c r="P292" s="95"/>
      <c r="Q292" s="95"/>
      <c r="R292" s="95"/>
    </row>
    <row r="293" spans="1:18" ht="19.5" customHeight="1">
      <c r="A293" s="34"/>
      <c r="B293" s="34"/>
      <c r="C293" s="34"/>
      <c r="D293" s="102"/>
      <c r="E293" s="102"/>
      <c r="F293" s="103"/>
      <c r="N293" s="95"/>
      <c r="O293" s="95"/>
      <c r="P293" s="95"/>
      <c r="Q293" s="95"/>
      <c r="R293" s="95"/>
    </row>
    <row r="294" spans="1:18" ht="19.5" customHeight="1">
      <c r="A294" s="34"/>
      <c r="B294" s="34"/>
      <c r="C294" s="34"/>
      <c r="D294" s="102"/>
      <c r="E294" s="102"/>
      <c r="F294" s="103"/>
      <c r="N294" s="95"/>
      <c r="O294" s="95"/>
      <c r="P294" s="95"/>
      <c r="Q294" s="95"/>
      <c r="R294" s="95"/>
    </row>
    <row r="295" spans="1:18" ht="19.5" customHeight="1">
      <c r="A295" s="34"/>
      <c r="B295" s="34"/>
      <c r="C295" s="34"/>
      <c r="D295" s="102"/>
      <c r="E295" s="102"/>
      <c r="F295" s="103"/>
      <c r="N295" s="95"/>
      <c r="O295" s="95"/>
      <c r="P295" s="95"/>
      <c r="Q295" s="95"/>
      <c r="R295" s="95"/>
    </row>
    <row r="296" spans="1:18" ht="19.5" customHeight="1">
      <c r="A296" s="34"/>
      <c r="B296" s="34"/>
      <c r="C296" s="34"/>
      <c r="D296" s="102"/>
      <c r="E296" s="102"/>
      <c r="F296" s="103"/>
      <c r="N296" s="95"/>
      <c r="O296" s="95"/>
      <c r="P296" s="95"/>
      <c r="Q296" s="95"/>
      <c r="R296" s="95"/>
    </row>
    <row r="297" spans="1:18" ht="19.5" customHeight="1">
      <c r="A297" s="34"/>
      <c r="B297" s="34"/>
      <c r="C297" s="34"/>
      <c r="D297" s="102"/>
      <c r="E297" s="102"/>
      <c r="F297" s="103"/>
      <c r="N297" s="95"/>
      <c r="O297" s="95"/>
      <c r="P297" s="95"/>
      <c r="Q297" s="95"/>
      <c r="R297" s="95"/>
    </row>
    <row r="298" spans="1:18" ht="19.5" customHeight="1">
      <c r="A298" s="34"/>
      <c r="B298" s="34"/>
      <c r="C298" s="34"/>
      <c r="D298" s="102"/>
      <c r="E298" s="102"/>
      <c r="F298" s="103"/>
      <c r="N298" s="95"/>
      <c r="O298" s="95"/>
      <c r="P298" s="95"/>
      <c r="Q298" s="95"/>
      <c r="R298" s="95"/>
    </row>
    <row r="299" spans="1:18" ht="19.5" customHeight="1">
      <c r="A299" s="34"/>
      <c r="B299" s="34"/>
      <c r="C299" s="34"/>
      <c r="D299" s="102"/>
      <c r="E299" s="102"/>
      <c r="F299" s="103"/>
      <c r="N299" s="95"/>
      <c r="O299" s="95"/>
      <c r="P299" s="95"/>
      <c r="Q299" s="95"/>
      <c r="R299" s="95"/>
    </row>
    <row r="300" spans="1:18" ht="19.5" customHeight="1">
      <c r="A300" s="34"/>
      <c r="B300" s="34"/>
      <c r="C300" s="34"/>
      <c r="D300" s="102"/>
      <c r="E300" s="102"/>
      <c r="F300" s="103"/>
      <c r="N300" s="104"/>
      <c r="O300" s="104"/>
      <c r="P300" s="104"/>
      <c r="Q300" s="104"/>
      <c r="R300" s="104"/>
    </row>
    <row r="301" spans="1:6" ht="19.5" customHeight="1">
      <c r="A301" s="34"/>
      <c r="B301" s="34"/>
      <c r="C301" s="34"/>
      <c r="D301" s="102"/>
      <c r="E301" s="102"/>
      <c r="F301" s="103"/>
    </row>
    <row r="302" spans="1:18" s="90" customFormat="1" ht="19.5" customHeight="1">
      <c r="A302" s="34"/>
      <c r="B302" s="34"/>
      <c r="C302" s="34"/>
      <c r="D302" s="34"/>
      <c r="E302" s="34"/>
      <c r="F302" s="105"/>
      <c r="G302" s="23"/>
      <c r="N302" s="91" t="s">
        <v>41</v>
      </c>
      <c r="O302" s="91" t="s">
        <v>42</v>
      </c>
      <c r="P302" s="91" t="s">
        <v>48</v>
      </c>
      <c r="Q302" s="91" t="s">
        <v>43</v>
      </c>
      <c r="R302" s="91" t="s">
        <v>49</v>
      </c>
    </row>
    <row r="303" spans="1:18" s="90" customFormat="1" ht="19.5" customHeight="1">
      <c r="A303" s="34"/>
      <c r="B303" s="34"/>
      <c r="C303" s="34"/>
      <c r="D303" s="34"/>
      <c r="E303" s="34"/>
      <c r="F303" s="105"/>
      <c r="G303" s="23"/>
      <c r="N303" s="91">
        <v>1</v>
      </c>
      <c r="O303" s="91">
        <v>2</v>
      </c>
      <c r="P303" s="91">
        <v>3</v>
      </c>
      <c r="Q303" s="91">
        <v>4</v>
      </c>
      <c r="R303" s="91">
        <v>5</v>
      </c>
    </row>
    <row r="304" spans="1:18" ht="19.5" customHeight="1">
      <c r="A304" s="34"/>
      <c r="B304" s="34"/>
      <c r="C304" s="34"/>
      <c r="D304" s="102"/>
      <c r="E304" s="102"/>
      <c r="F304" s="103"/>
      <c r="N304" s="106"/>
      <c r="O304" s="106"/>
      <c r="P304" s="106"/>
      <c r="Q304" s="106"/>
      <c r="R304" s="106"/>
    </row>
    <row r="305" spans="1:18" ht="19.5" customHeight="1">
      <c r="A305" s="34"/>
      <c r="B305" s="34"/>
      <c r="C305" s="34"/>
      <c r="D305" s="102"/>
      <c r="E305" s="102"/>
      <c r="F305" s="103"/>
      <c r="N305" s="95"/>
      <c r="O305" s="95"/>
      <c r="P305" s="95"/>
      <c r="Q305" s="95"/>
      <c r="R305" s="95"/>
    </row>
    <row r="306" spans="1:18" ht="19.5" customHeight="1">
      <c r="A306" s="34"/>
      <c r="B306" s="34"/>
      <c r="C306" s="34"/>
      <c r="D306" s="102"/>
      <c r="E306" s="102"/>
      <c r="F306" s="103"/>
      <c r="N306" s="95"/>
      <c r="O306" s="95"/>
      <c r="P306" s="95"/>
      <c r="Q306" s="95"/>
      <c r="R306" s="95"/>
    </row>
    <row r="307" spans="1:18" ht="19.5" customHeight="1">
      <c r="A307" s="34"/>
      <c r="B307" s="34"/>
      <c r="C307" s="34"/>
      <c r="D307" s="102"/>
      <c r="E307" s="102"/>
      <c r="F307" s="103"/>
      <c r="N307" s="95"/>
      <c r="O307" s="95"/>
      <c r="P307" s="95"/>
      <c r="Q307" s="95"/>
      <c r="R307" s="95"/>
    </row>
    <row r="308" spans="1:18" ht="19.5" customHeight="1">
      <c r="A308" s="34"/>
      <c r="B308" s="34"/>
      <c r="C308" s="34"/>
      <c r="D308" s="102"/>
      <c r="E308" s="102"/>
      <c r="F308" s="103"/>
      <c r="N308" s="95"/>
      <c r="O308" s="95"/>
      <c r="P308" s="95"/>
      <c r="Q308" s="95"/>
      <c r="R308" s="95"/>
    </row>
    <row r="309" spans="1:18" ht="19.5" customHeight="1">
      <c r="A309" s="34"/>
      <c r="B309" s="34"/>
      <c r="C309" s="34"/>
      <c r="D309" s="102"/>
      <c r="E309" s="102"/>
      <c r="F309" s="103"/>
      <c r="N309" s="95"/>
      <c r="O309" s="95"/>
      <c r="P309" s="95"/>
      <c r="Q309" s="95"/>
      <c r="R309" s="95"/>
    </row>
    <row r="310" spans="1:18" ht="19.5" customHeight="1">
      <c r="A310" s="34"/>
      <c r="B310" s="34"/>
      <c r="C310" s="34"/>
      <c r="D310" s="102"/>
      <c r="E310" s="102"/>
      <c r="F310" s="103"/>
      <c r="N310" s="95"/>
      <c r="O310" s="95"/>
      <c r="P310" s="95"/>
      <c r="Q310" s="95"/>
      <c r="R310" s="95"/>
    </row>
    <row r="311" spans="1:18" ht="19.5" customHeight="1">
      <c r="A311" s="34"/>
      <c r="B311" s="34"/>
      <c r="C311" s="34"/>
      <c r="D311" s="102"/>
      <c r="E311" s="102"/>
      <c r="F311" s="103"/>
      <c r="N311" s="95"/>
      <c r="O311" s="95"/>
      <c r="P311" s="95"/>
      <c r="Q311" s="95"/>
      <c r="R311" s="95"/>
    </row>
    <row r="312" spans="1:18" ht="19.5" customHeight="1">
      <c r="A312" s="34"/>
      <c r="B312" s="34"/>
      <c r="C312" s="34"/>
      <c r="D312" s="102"/>
      <c r="E312" s="102"/>
      <c r="F312" s="103"/>
      <c r="N312" s="95"/>
      <c r="O312" s="95"/>
      <c r="P312" s="95"/>
      <c r="Q312" s="95"/>
      <c r="R312" s="95"/>
    </row>
    <row r="313" spans="1:18" ht="19.5" customHeight="1">
      <c r="A313" s="34"/>
      <c r="B313" s="34"/>
      <c r="C313" s="34"/>
      <c r="D313" s="102"/>
      <c r="E313" s="102"/>
      <c r="F313" s="103"/>
      <c r="N313" s="95"/>
      <c r="O313" s="95"/>
      <c r="P313" s="95"/>
      <c r="Q313" s="95"/>
      <c r="R313" s="95"/>
    </row>
    <row r="314" spans="1:18" ht="19.5" customHeight="1">
      <c r="A314" s="34"/>
      <c r="B314" s="34"/>
      <c r="C314" s="34"/>
      <c r="D314" s="102"/>
      <c r="E314" s="102"/>
      <c r="F314" s="103"/>
      <c r="N314" s="95"/>
      <c r="O314" s="95"/>
      <c r="P314" s="95"/>
      <c r="Q314" s="95"/>
      <c r="R314" s="95"/>
    </row>
    <row r="315" spans="1:18" ht="19.5" customHeight="1">
      <c r="A315" s="34"/>
      <c r="B315" s="34"/>
      <c r="C315" s="34"/>
      <c r="D315" s="102"/>
      <c r="E315" s="102"/>
      <c r="F315" s="103"/>
      <c r="N315" s="95"/>
      <c r="O315" s="95"/>
      <c r="P315" s="95"/>
      <c r="Q315" s="95"/>
      <c r="R315" s="95"/>
    </row>
    <row r="316" spans="1:18" ht="19.5" customHeight="1">
      <c r="A316" s="34"/>
      <c r="B316" s="34"/>
      <c r="C316" s="34"/>
      <c r="D316" s="102"/>
      <c r="E316" s="102"/>
      <c r="F316" s="103"/>
      <c r="N316" s="95"/>
      <c r="O316" s="95"/>
      <c r="P316" s="95"/>
      <c r="Q316" s="95"/>
      <c r="R316" s="95"/>
    </row>
    <row r="317" spans="1:18" ht="19.5" customHeight="1">
      <c r="A317" s="34"/>
      <c r="B317" s="34"/>
      <c r="C317" s="34"/>
      <c r="D317" s="102"/>
      <c r="E317" s="102"/>
      <c r="F317" s="103"/>
      <c r="N317" s="95"/>
      <c r="O317" s="95"/>
      <c r="P317" s="95"/>
      <c r="Q317" s="95"/>
      <c r="R317" s="95"/>
    </row>
    <row r="318" spans="1:18" ht="19.5" customHeight="1">
      <c r="A318" s="34"/>
      <c r="B318" s="34"/>
      <c r="C318" s="34"/>
      <c r="D318" s="102"/>
      <c r="E318" s="102"/>
      <c r="F318" s="103"/>
      <c r="N318" s="95"/>
      <c r="O318" s="95"/>
      <c r="P318" s="95"/>
      <c r="Q318" s="95"/>
      <c r="R318" s="95"/>
    </row>
    <row r="319" spans="1:18" ht="19.5" customHeight="1">
      <c r="A319" s="34"/>
      <c r="B319" s="34"/>
      <c r="C319" s="34"/>
      <c r="D319" s="102"/>
      <c r="E319" s="102"/>
      <c r="F319" s="103"/>
      <c r="N319" s="95"/>
      <c r="O319" s="95"/>
      <c r="P319" s="95"/>
      <c r="Q319" s="95"/>
      <c r="R319" s="95"/>
    </row>
    <row r="320" spans="1:18" ht="19.5" customHeight="1">
      <c r="A320" s="34"/>
      <c r="B320" s="34"/>
      <c r="C320" s="34"/>
      <c r="D320" s="102"/>
      <c r="E320" s="102"/>
      <c r="F320" s="103"/>
      <c r="N320" s="95"/>
      <c r="O320" s="95"/>
      <c r="P320" s="95"/>
      <c r="Q320" s="95"/>
      <c r="R320" s="95"/>
    </row>
    <row r="321" spans="1:18" ht="19.5" customHeight="1">
      <c r="A321" s="34"/>
      <c r="B321" s="34"/>
      <c r="C321" s="34"/>
      <c r="D321" s="102"/>
      <c r="E321" s="102"/>
      <c r="F321" s="103"/>
      <c r="N321" s="95"/>
      <c r="O321" s="95"/>
      <c r="P321" s="95"/>
      <c r="Q321" s="95"/>
      <c r="R321" s="95"/>
    </row>
    <row r="322" spans="1:18" ht="19.5" customHeight="1">
      <c r="A322" s="34"/>
      <c r="B322" s="34"/>
      <c r="C322" s="34"/>
      <c r="D322" s="102"/>
      <c r="E322" s="102"/>
      <c r="F322" s="103"/>
      <c r="N322" s="95"/>
      <c r="O322" s="95"/>
      <c r="P322" s="95"/>
      <c r="Q322" s="95"/>
      <c r="R322" s="95"/>
    </row>
    <row r="323" spans="1:18" ht="19.5" customHeight="1">
      <c r="A323" s="34"/>
      <c r="B323" s="34"/>
      <c r="C323" s="34"/>
      <c r="D323" s="102"/>
      <c r="E323" s="102"/>
      <c r="F323" s="103"/>
      <c r="N323" s="95"/>
      <c r="O323" s="95"/>
      <c r="P323" s="95"/>
      <c r="Q323" s="95"/>
      <c r="R323" s="95"/>
    </row>
    <row r="324" spans="1:18" ht="19.5" customHeight="1">
      <c r="A324" s="34"/>
      <c r="B324" s="34"/>
      <c r="C324" s="34"/>
      <c r="D324" s="102"/>
      <c r="E324" s="102"/>
      <c r="F324" s="103"/>
      <c r="N324" s="95"/>
      <c r="O324" s="95"/>
      <c r="P324" s="95"/>
      <c r="Q324" s="95"/>
      <c r="R324" s="95"/>
    </row>
    <row r="325" spans="1:18" ht="19.5" customHeight="1">
      <c r="A325" s="34"/>
      <c r="B325" s="34"/>
      <c r="C325" s="34"/>
      <c r="D325" s="102"/>
      <c r="E325" s="102"/>
      <c r="F325" s="103"/>
      <c r="N325" s="95"/>
      <c r="O325" s="95"/>
      <c r="P325" s="95"/>
      <c r="Q325" s="95"/>
      <c r="R325" s="95"/>
    </row>
    <row r="326" spans="1:18" ht="19.5" customHeight="1">
      <c r="A326" s="34"/>
      <c r="B326" s="34"/>
      <c r="C326" s="34"/>
      <c r="D326" s="102"/>
      <c r="E326" s="102"/>
      <c r="F326" s="103"/>
      <c r="N326" s="95"/>
      <c r="O326" s="95"/>
      <c r="P326" s="95"/>
      <c r="Q326" s="95"/>
      <c r="R326" s="95"/>
    </row>
    <row r="327" spans="1:18" ht="19.5" customHeight="1">
      <c r="A327" s="34"/>
      <c r="B327" s="34"/>
      <c r="C327" s="34"/>
      <c r="D327" s="102"/>
      <c r="E327" s="102"/>
      <c r="F327" s="103"/>
      <c r="N327" s="95"/>
      <c r="O327" s="95"/>
      <c r="P327" s="95"/>
      <c r="Q327" s="95"/>
      <c r="R327" s="95"/>
    </row>
    <row r="328" spans="1:18" ht="19.5" customHeight="1">
      <c r="A328" s="34"/>
      <c r="B328" s="34"/>
      <c r="C328" s="34"/>
      <c r="D328" s="102"/>
      <c r="E328" s="102"/>
      <c r="F328" s="103"/>
      <c r="N328" s="95"/>
      <c r="O328" s="95"/>
      <c r="P328" s="95"/>
      <c r="Q328" s="95"/>
      <c r="R328" s="95"/>
    </row>
    <row r="329" spans="1:18" ht="19.5" customHeight="1">
      <c r="A329" s="34"/>
      <c r="B329" s="34"/>
      <c r="C329" s="34"/>
      <c r="D329" s="102"/>
      <c r="E329" s="102"/>
      <c r="F329" s="103"/>
      <c r="N329" s="95"/>
      <c r="O329" s="95"/>
      <c r="P329" s="95"/>
      <c r="Q329" s="95"/>
      <c r="R329" s="95"/>
    </row>
    <row r="330" spans="1:18" ht="19.5" customHeight="1">
      <c r="A330" s="34"/>
      <c r="B330" s="34"/>
      <c r="C330" s="34"/>
      <c r="D330" s="102"/>
      <c r="E330" s="102"/>
      <c r="F330" s="103"/>
      <c r="N330" s="95"/>
      <c r="O330" s="95"/>
      <c r="P330" s="95"/>
      <c r="Q330" s="95"/>
      <c r="R330" s="95"/>
    </row>
    <row r="331" spans="1:18" ht="19.5" customHeight="1">
      <c r="A331" s="34"/>
      <c r="B331" s="34"/>
      <c r="C331" s="34"/>
      <c r="D331" s="102"/>
      <c r="E331" s="102"/>
      <c r="F331" s="103"/>
      <c r="N331" s="95"/>
      <c r="O331" s="95"/>
      <c r="P331" s="95"/>
      <c r="Q331" s="95"/>
      <c r="R331" s="95"/>
    </row>
    <row r="332" spans="1:18" ht="19.5" customHeight="1">
      <c r="A332" s="34"/>
      <c r="B332" s="34"/>
      <c r="C332" s="34"/>
      <c r="D332" s="102"/>
      <c r="E332" s="102"/>
      <c r="F332" s="103"/>
      <c r="N332" s="95"/>
      <c r="O332" s="95"/>
      <c r="P332" s="95"/>
      <c r="Q332" s="95"/>
      <c r="R332" s="95"/>
    </row>
    <row r="333" spans="1:18" ht="19.5" customHeight="1">
      <c r="A333" s="34"/>
      <c r="B333" s="34"/>
      <c r="C333" s="34"/>
      <c r="D333" s="102"/>
      <c r="E333" s="102"/>
      <c r="F333" s="103"/>
      <c r="N333" s="95"/>
      <c r="O333" s="95"/>
      <c r="P333" s="95"/>
      <c r="Q333" s="95"/>
      <c r="R333" s="95"/>
    </row>
    <row r="334" spans="1:18" ht="19.5" customHeight="1">
      <c r="A334" s="34"/>
      <c r="B334" s="34"/>
      <c r="C334" s="34"/>
      <c r="D334" s="102"/>
      <c r="E334" s="102"/>
      <c r="F334" s="103"/>
      <c r="N334" s="95"/>
      <c r="O334" s="95"/>
      <c r="P334" s="95"/>
      <c r="Q334" s="95"/>
      <c r="R334" s="95"/>
    </row>
    <row r="335" spans="1:18" ht="19.5" customHeight="1">
      <c r="A335" s="34"/>
      <c r="B335" s="34"/>
      <c r="C335" s="34"/>
      <c r="D335" s="102"/>
      <c r="E335" s="102"/>
      <c r="F335" s="103"/>
      <c r="N335" s="95"/>
      <c r="O335" s="95"/>
      <c r="P335" s="95"/>
      <c r="Q335" s="95"/>
      <c r="R335" s="95"/>
    </row>
    <row r="336" spans="1:18" ht="19.5" customHeight="1">
      <c r="A336" s="34"/>
      <c r="B336" s="34"/>
      <c r="C336" s="34"/>
      <c r="D336" s="102"/>
      <c r="E336" s="102"/>
      <c r="F336" s="103"/>
      <c r="N336" s="95"/>
      <c r="O336" s="95"/>
      <c r="P336" s="95"/>
      <c r="Q336" s="95"/>
      <c r="R336" s="95"/>
    </row>
    <row r="337" spans="1:18" ht="19.5" customHeight="1">
      <c r="A337" s="34"/>
      <c r="B337" s="34"/>
      <c r="C337" s="34"/>
      <c r="D337" s="102"/>
      <c r="E337" s="102"/>
      <c r="F337" s="103"/>
      <c r="N337" s="95"/>
      <c r="O337" s="95"/>
      <c r="P337" s="95"/>
      <c r="Q337" s="95"/>
      <c r="R337" s="95"/>
    </row>
    <row r="338" spans="1:18" ht="19.5" customHeight="1">
      <c r="A338" s="34"/>
      <c r="B338" s="34"/>
      <c r="C338" s="34"/>
      <c r="D338" s="102"/>
      <c r="E338" s="102"/>
      <c r="F338" s="103"/>
      <c r="N338" s="95"/>
      <c r="O338" s="95"/>
      <c r="P338" s="95"/>
      <c r="Q338" s="95"/>
      <c r="R338" s="95"/>
    </row>
    <row r="339" spans="1:18" ht="19.5" customHeight="1">
      <c r="A339" s="34"/>
      <c r="B339" s="34"/>
      <c r="C339" s="34"/>
      <c r="D339" s="102"/>
      <c r="E339" s="102"/>
      <c r="F339" s="103"/>
      <c r="N339" s="95"/>
      <c r="O339" s="95"/>
      <c r="P339" s="95"/>
      <c r="Q339" s="95"/>
      <c r="R339" s="95"/>
    </row>
    <row r="340" spans="1:18" ht="19.5" customHeight="1">
      <c r="A340" s="34"/>
      <c r="B340" s="34"/>
      <c r="C340" s="34"/>
      <c r="D340" s="102"/>
      <c r="E340" s="102"/>
      <c r="F340" s="103"/>
      <c r="N340" s="95"/>
      <c r="O340" s="95"/>
      <c r="P340" s="95"/>
      <c r="Q340" s="95"/>
      <c r="R340" s="95"/>
    </row>
    <row r="341" spans="1:18" ht="19.5" customHeight="1">
      <c r="A341" s="34"/>
      <c r="B341" s="34"/>
      <c r="C341" s="34"/>
      <c r="D341" s="102"/>
      <c r="E341" s="102"/>
      <c r="F341" s="103"/>
      <c r="N341" s="95"/>
      <c r="O341" s="95"/>
      <c r="P341" s="95"/>
      <c r="Q341" s="95"/>
      <c r="R341" s="95"/>
    </row>
    <row r="342" spans="1:18" ht="19.5" customHeight="1">
      <c r="A342" s="34"/>
      <c r="B342" s="34"/>
      <c r="C342" s="34"/>
      <c r="D342" s="102"/>
      <c r="E342" s="102"/>
      <c r="F342" s="103"/>
      <c r="N342" s="95"/>
      <c r="O342" s="95"/>
      <c r="P342" s="95"/>
      <c r="Q342" s="95"/>
      <c r="R342" s="95"/>
    </row>
    <row r="343" spans="1:18" ht="19.5" customHeight="1">
      <c r="A343" s="34"/>
      <c r="B343" s="34"/>
      <c r="C343" s="34"/>
      <c r="D343" s="102"/>
      <c r="E343" s="102"/>
      <c r="F343" s="103"/>
      <c r="N343" s="95"/>
      <c r="O343" s="95"/>
      <c r="P343" s="95"/>
      <c r="Q343" s="95"/>
      <c r="R343" s="95"/>
    </row>
    <row r="344" spans="1:18" ht="19.5" customHeight="1">
      <c r="A344" s="34"/>
      <c r="B344" s="34"/>
      <c r="C344" s="34"/>
      <c r="D344" s="102"/>
      <c r="E344" s="102"/>
      <c r="F344" s="103"/>
      <c r="N344" s="95"/>
      <c r="O344" s="95"/>
      <c r="P344" s="95"/>
      <c r="Q344" s="95"/>
      <c r="R344" s="95"/>
    </row>
    <row r="345" spans="1:18" ht="19.5" customHeight="1">
      <c r="A345" s="34"/>
      <c r="B345" s="34"/>
      <c r="C345" s="34"/>
      <c r="D345" s="102"/>
      <c r="E345" s="102"/>
      <c r="F345" s="103"/>
      <c r="N345" s="95"/>
      <c r="O345" s="95"/>
      <c r="P345" s="95"/>
      <c r="Q345" s="95"/>
      <c r="R345" s="95"/>
    </row>
    <row r="346" spans="1:18" ht="19.5" customHeight="1">
      <c r="A346" s="34"/>
      <c r="B346" s="34"/>
      <c r="C346" s="34"/>
      <c r="D346" s="102"/>
      <c r="E346" s="102"/>
      <c r="F346" s="103"/>
      <c r="N346" s="95"/>
      <c r="O346" s="95"/>
      <c r="P346" s="95"/>
      <c r="Q346" s="95"/>
      <c r="R346" s="95"/>
    </row>
    <row r="347" spans="1:18" ht="19.5" customHeight="1">
      <c r="A347" s="34"/>
      <c r="B347" s="34"/>
      <c r="C347" s="34"/>
      <c r="D347" s="102"/>
      <c r="E347" s="102"/>
      <c r="F347" s="103"/>
      <c r="N347" s="95"/>
      <c r="O347" s="95"/>
      <c r="P347" s="95"/>
      <c r="Q347" s="95"/>
      <c r="R347" s="95"/>
    </row>
    <row r="348" spans="1:18" ht="19.5" customHeight="1">
      <c r="A348" s="34"/>
      <c r="B348" s="34"/>
      <c r="C348" s="34"/>
      <c r="D348" s="102"/>
      <c r="E348" s="102"/>
      <c r="F348" s="103"/>
      <c r="N348" s="95"/>
      <c r="O348" s="95"/>
      <c r="P348" s="95"/>
      <c r="Q348" s="95"/>
      <c r="R348" s="95"/>
    </row>
    <row r="349" spans="1:18" ht="19.5" customHeight="1">
      <c r="A349" s="34"/>
      <c r="B349" s="34"/>
      <c r="C349" s="34"/>
      <c r="D349" s="102"/>
      <c r="E349" s="102"/>
      <c r="F349" s="103"/>
      <c r="N349" s="95"/>
      <c r="O349" s="95"/>
      <c r="P349" s="95"/>
      <c r="Q349" s="95"/>
      <c r="R349" s="95"/>
    </row>
    <row r="350" spans="1:18" ht="19.5" customHeight="1">
      <c r="A350" s="34"/>
      <c r="B350" s="34"/>
      <c r="C350" s="34"/>
      <c r="D350" s="102"/>
      <c r="E350" s="102"/>
      <c r="F350" s="103"/>
      <c r="N350" s="95"/>
      <c r="O350" s="95"/>
      <c r="P350" s="95"/>
      <c r="Q350" s="95"/>
      <c r="R350" s="95"/>
    </row>
    <row r="351" spans="1:18" ht="19.5" customHeight="1">
      <c r="A351" s="34"/>
      <c r="B351" s="34"/>
      <c r="C351" s="34"/>
      <c r="D351" s="102"/>
      <c r="E351" s="102"/>
      <c r="F351" s="103"/>
      <c r="N351" s="95"/>
      <c r="O351" s="95"/>
      <c r="P351" s="95"/>
      <c r="Q351" s="95"/>
      <c r="R351" s="95"/>
    </row>
    <row r="352" spans="1:18" ht="19.5" customHeight="1">
      <c r="A352" s="34"/>
      <c r="B352" s="34"/>
      <c r="C352" s="34"/>
      <c r="D352" s="102"/>
      <c r="E352" s="102"/>
      <c r="F352" s="103"/>
      <c r="N352" s="95"/>
      <c r="O352" s="95"/>
      <c r="P352" s="95"/>
      <c r="Q352" s="95"/>
      <c r="R352" s="95"/>
    </row>
    <row r="353" spans="1:18" ht="19.5" customHeight="1">
      <c r="A353" s="34"/>
      <c r="B353" s="34"/>
      <c r="C353" s="34"/>
      <c r="D353" s="102"/>
      <c r="E353" s="102"/>
      <c r="F353" s="103"/>
      <c r="N353" s="95"/>
      <c r="O353" s="95"/>
      <c r="P353" s="95"/>
      <c r="Q353" s="95"/>
      <c r="R353" s="95"/>
    </row>
    <row r="354" spans="1:18" ht="19.5" customHeight="1">
      <c r="A354" s="34"/>
      <c r="B354" s="34"/>
      <c r="C354" s="34"/>
      <c r="D354" s="102"/>
      <c r="E354" s="102"/>
      <c r="F354" s="103"/>
      <c r="N354" s="95"/>
      <c r="O354" s="95"/>
      <c r="P354" s="95"/>
      <c r="Q354" s="95"/>
      <c r="R354" s="95"/>
    </row>
    <row r="355" spans="1:18" ht="19.5" customHeight="1">
      <c r="A355" s="34"/>
      <c r="B355" s="34"/>
      <c r="C355" s="34"/>
      <c r="D355" s="102"/>
      <c r="E355" s="102"/>
      <c r="F355" s="103"/>
      <c r="N355" s="95"/>
      <c r="O355" s="95"/>
      <c r="P355" s="95"/>
      <c r="Q355" s="95"/>
      <c r="R355" s="95"/>
    </row>
    <row r="356" spans="1:18" ht="19.5" customHeight="1">
      <c r="A356" s="34"/>
      <c r="B356" s="34"/>
      <c r="C356" s="34"/>
      <c r="D356" s="102"/>
      <c r="E356" s="102"/>
      <c r="F356" s="103"/>
      <c r="N356" s="104"/>
      <c r="O356" s="104"/>
      <c r="P356" s="104"/>
      <c r="Q356" s="104"/>
      <c r="R356" s="104"/>
    </row>
    <row r="357" spans="1:6" ht="19.5" customHeight="1">
      <c r="A357" s="34"/>
      <c r="B357" s="34"/>
      <c r="C357" s="34"/>
      <c r="D357" s="102"/>
      <c r="E357" s="102"/>
      <c r="F357" s="103"/>
    </row>
    <row r="358" spans="1:6" ht="19.5" customHeight="1">
      <c r="A358" s="34"/>
      <c r="B358" s="34"/>
      <c r="C358" s="34"/>
      <c r="D358" s="102"/>
      <c r="E358" s="102"/>
      <c r="F358" s="103"/>
    </row>
    <row r="359" spans="1:6" ht="19.5" customHeight="1">
      <c r="A359" s="34"/>
      <c r="B359" s="34"/>
      <c r="C359" s="34"/>
      <c r="D359" s="102"/>
      <c r="E359" s="102"/>
      <c r="F359" s="103"/>
    </row>
    <row r="360" spans="1:6" ht="19.5" customHeight="1">
      <c r="A360" s="34"/>
      <c r="B360" s="34"/>
      <c r="C360" s="34"/>
      <c r="D360" s="102"/>
      <c r="E360" s="102"/>
      <c r="F360" s="103"/>
    </row>
    <row r="361" spans="1:6" ht="19.5" customHeight="1">
      <c r="A361" s="34"/>
      <c r="B361" s="34"/>
      <c r="C361" s="34"/>
      <c r="D361" s="102"/>
      <c r="E361" s="102"/>
      <c r="F361" s="103"/>
    </row>
    <row r="362" spans="1:6" ht="19.5" customHeight="1">
      <c r="A362" s="34"/>
      <c r="B362" s="34"/>
      <c r="C362" s="34"/>
      <c r="D362" s="102"/>
      <c r="E362" s="102"/>
      <c r="F362" s="103"/>
    </row>
    <row r="363" spans="1:6" ht="19.5" customHeight="1">
      <c r="A363" s="34"/>
      <c r="B363" s="34"/>
      <c r="C363" s="34"/>
      <c r="D363" s="102"/>
      <c r="E363" s="102"/>
      <c r="F363" s="103"/>
    </row>
    <row r="364" spans="1:6" ht="19.5" customHeight="1">
      <c r="A364" s="34"/>
      <c r="B364" s="34"/>
      <c r="C364" s="34"/>
      <c r="D364" s="102"/>
      <c r="E364" s="102"/>
      <c r="F364" s="103"/>
    </row>
    <row r="365" spans="1:6" ht="19.5" customHeight="1">
      <c r="A365" s="34"/>
      <c r="B365" s="34"/>
      <c r="C365" s="34"/>
      <c r="D365" s="102"/>
      <c r="E365" s="102"/>
      <c r="F365" s="103"/>
    </row>
    <row r="366" spans="1:6" ht="19.5" customHeight="1">
      <c r="A366" s="34"/>
      <c r="B366" s="34"/>
      <c r="C366" s="34"/>
      <c r="D366" s="102"/>
      <c r="E366" s="102"/>
      <c r="F366" s="103"/>
    </row>
    <row r="367" spans="1:6" ht="19.5" customHeight="1">
      <c r="A367" s="34"/>
      <c r="B367" s="34"/>
      <c r="C367" s="34"/>
      <c r="D367" s="102"/>
      <c r="E367" s="102"/>
      <c r="F367" s="103"/>
    </row>
    <row r="368" spans="1:6" ht="19.5" customHeight="1">
      <c r="A368" s="34"/>
      <c r="B368" s="34"/>
      <c r="C368" s="34"/>
      <c r="D368" s="102"/>
      <c r="E368" s="102"/>
      <c r="F368" s="103"/>
    </row>
    <row r="369" spans="1:6" ht="19.5" customHeight="1">
      <c r="A369" s="34"/>
      <c r="B369" s="34"/>
      <c r="C369" s="34"/>
      <c r="D369" s="102"/>
      <c r="E369" s="102"/>
      <c r="F369" s="103"/>
    </row>
    <row r="370" spans="1:6" ht="19.5" customHeight="1">
      <c r="A370" s="34"/>
      <c r="B370" s="34"/>
      <c r="C370" s="34"/>
      <c r="D370" s="102"/>
      <c r="E370" s="102"/>
      <c r="F370" s="103"/>
    </row>
    <row r="371" spans="1:6" ht="19.5" customHeight="1">
      <c r="A371" s="34"/>
      <c r="B371" s="34"/>
      <c r="C371" s="34"/>
      <c r="D371" s="102"/>
      <c r="E371" s="102"/>
      <c r="F371" s="103"/>
    </row>
    <row r="372" spans="1:6" ht="19.5" customHeight="1">
      <c r="A372" s="34"/>
      <c r="B372" s="34"/>
      <c r="C372" s="34"/>
      <c r="D372" s="102"/>
      <c r="E372" s="102"/>
      <c r="F372" s="103"/>
    </row>
    <row r="373" spans="1:6" ht="19.5" customHeight="1">
      <c r="A373" s="34"/>
      <c r="B373" s="34"/>
      <c r="C373" s="34"/>
      <c r="D373" s="102"/>
      <c r="E373" s="102"/>
      <c r="F373" s="103"/>
    </row>
    <row r="374" spans="1:6" ht="19.5" customHeight="1">
      <c r="A374" s="34"/>
      <c r="B374" s="34"/>
      <c r="C374" s="34"/>
      <c r="D374" s="102"/>
      <c r="E374" s="102"/>
      <c r="F374" s="103"/>
    </row>
    <row r="375" spans="1:6" ht="19.5" customHeight="1">
      <c r="A375" s="34"/>
      <c r="B375" s="34"/>
      <c r="C375" s="34"/>
      <c r="D375" s="102"/>
      <c r="E375" s="102"/>
      <c r="F375" s="103"/>
    </row>
    <row r="376" spans="1:6" ht="19.5" customHeight="1">
      <c r="A376" s="34"/>
      <c r="B376" s="34"/>
      <c r="C376" s="34"/>
      <c r="D376" s="102"/>
      <c r="E376" s="102"/>
      <c r="F376" s="103"/>
    </row>
    <row r="377" spans="1:6" ht="19.5" customHeight="1">
      <c r="A377" s="34"/>
      <c r="B377" s="34"/>
      <c r="C377" s="34"/>
      <c r="D377" s="102"/>
      <c r="E377" s="102"/>
      <c r="F377" s="103"/>
    </row>
    <row r="378" spans="1:6" ht="19.5" customHeight="1">
      <c r="A378" s="34"/>
      <c r="B378" s="34"/>
      <c r="C378" s="34"/>
      <c r="D378" s="102"/>
      <c r="E378" s="102"/>
      <c r="F378" s="103"/>
    </row>
    <row r="379" spans="1:6" ht="19.5" customHeight="1">
      <c r="A379" s="34"/>
      <c r="B379" s="34"/>
      <c r="C379" s="34"/>
      <c r="D379" s="102"/>
      <c r="E379" s="102"/>
      <c r="F379" s="103"/>
    </row>
    <row r="380" spans="1:6" ht="19.5" customHeight="1">
      <c r="A380" s="34"/>
      <c r="B380" s="34"/>
      <c r="C380" s="34"/>
      <c r="D380" s="102"/>
      <c r="E380" s="102"/>
      <c r="F380" s="103"/>
    </row>
    <row r="381" spans="1:6" ht="19.5" customHeight="1">
      <c r="A381" s="34"/>
      <c r="B381" s="34"/>
      <c r="C381" s="34"/>
      <c r="D381" s="102"/>
      <c r="E381" s="102"/>
      <c r="F381" s="103"/>
    </row>
    <row r="382" spans="1:6" ht="19.5" customHeight="1">
      <c r="A382" s="34"/>
      <c r="B382" s="34"/>
      <c r="C382" s="34"/>
      <c r="D382" s="102"/>
      <c r="E382" s="102"/>
      <c r="F382" s="103"/>
    </row>
    <row r="383" spans="1:6" ht="19.5" customHeight="1">
      <c r="A383" s="34"/>
      <c r="B383" s="34"/>
      <c r="C383" s="34"/>
      <c r="D383" s="102"/>
      <c r="E383" s="102"/>
      <c r="F383" s="103"/>
    </row>
    <row r="384" spans="1:6" ht="19.5" customHeight="1">
      <c r="A384" s="34"/>
      <c r="B384" s="34"/>
      <c r="C384" s="34"/>
      <c r="D384" s="102"/>
      <c r="E384" s="102"/>
      <c r="F384" s="103"/>
    </row>
    <row r="385" spans="1:6" ht="19.5" customHeight="1">
      <c r="A385" s="34"/>
      <c r="B385" s="34"/>
      <c r="C385" s="34"/>
      <c r="D385" s="102"/>
      <c r="E385" s="102"/>
      <c r="F385" s="103"/>
    </row>
    <row r="386" spans="1:6" ht="19.5" customHeight="1">
      <c r="A386" s="34"/>
      <c r="B386" s="34"/>
      <c r="C386" s="34"/>
      <c r="D386" s="102"/>
      <c r="E386" s="102"/>
      <c r="F386" s="103"/>
    </row>
    <row r="387" spans="1:6" ht="19.5" customHeight="1">
      <c r="A387" s="34"/>
      <c r="B387" s="34"/>
      <c r="C387" s="34"/>
      <c r="D387" s="102"/>
      <c r="E387" s="102"/>
      <c r="F387" s="103"/>
    </row>
    <row r="388" spans="1:6" ht="19.5" customHeight="1">
      <c r="A388" s="34"/>
      <c r="B388" s="34"/>
      <c r="C388" s="34"/>
      <c r="D388" s="102"/>
      <c r="E388" s="102"/>
      <c r="F388" s="103"/>
    </row>
    <row r="389" spans="1:6" ht="19.5" customHeight="1">
      <c r="A389" s="34"/>
      <c r="B389" s="34"/>
      <c r="C389" s="34"/>
      <c r="D389" s="102"/>
      <c r="E389" s="102"/>
      <c r="F389" s="103"/>
    </row>
    <row r="390" spans="1:6" ht="19.5" customHeight="1">
      <c r="A390" s="34"/>
      <c r="B390" s="34"/>
      <c r="C390" s="34"/>
      <c r="D390" s="102"/>
      <c r="E390" s="102"/>
      <c r="F390" s="103"/>
    </row>
    <row r="391" spans="1:6" ht="19.5" customHeight="1">
      <c r="A391" s="34"/>
      <c r="B391" s="34"/>
      <c r="C391" s="34"/>
      <c r="D391" s="102"/>
      <c r="E391" s="102"/>
      <c r="F391" s="103"/>
    </row>
    <row r="392" spans="1:6" ht="19.5" customHeight="1">
      <c r="A392" s="34"/>
      <c r="B392" s="34"/>
      <c r="C392" s="34"/>
      <c r="D392" s="102"/>
      <c r="E392" s="102"/>
      <c r="F392" s="103"/>
    </row>
    <row r="393" spans="1:6" ht="19.5" customHeight="1">
      <c r="A393" s="34"/>
      <c r="B393" s="34"/>
      <c r="C393" s="34"/>
      <c r="D393" s="102"/>
      <c r="E393" s="102"/>
      <c r="F393" s="103"/>
    </row>
    <row r="394" spans="1:6" ht="19.5" customHeight="1">
      <c r="A394" s="34"/>
      <c r="B394" s="34"/>
      <c r="C394" s="34"/>
      <c r="D394" s="102"/>
      <c r="E394" s="102"/>
      <c r="F394" s="103"/>
    </row>
    <row r="395" spans="1:6" ht="19.5" customHeight="1">
      <c r="A395" s="34"/>
      <c r="B395" s="34"/>
      <c r="C395" s="34"/>
      <c r="D395" s="102"/>
      <c r="E395" s="102"/>
      <c r="F395" s="103"/>
    </row>
    <row r="396" spans="1:6" ht="19.5" customHeight="1">
      <c r="A396" s="34"/>
      <c r="B396" s="34"/>
      <c r="C396" s="34"/>
      <c r="D396" s="102"/>
      <c r="E396" s="102"/>
      <c r="F396" s="103"/>
    </row>
    <row r="397" spans="1:6" ht="19.5" customHeight="1">
      <c r="A397" s="34"/>
      <c r="B397" s="34"/>
      <c r="C397" s="34"/>
      <c r="D397" s="102"/>
      <c r="E397" s="102"/>
      <c r="F397" s="103"/>
    </row>
    <row r="398" spans="1:6" ht="19.5" customHeight="1">
      <c r="A398" s="34"/>
      <c r="B398" s="34"/>
      <c r="C398" s="34"/>
      <c r="D398" s="102"/>
      <c r="E398" s="102"/>
      <c r="F398" s="103"/>
    </row>
    <row r="399" spans="1:6" ht="19.5" customHeight="1">
      <c r="A399" s="34"/>
      <c r="B399" s="34"/>
      <c r="C399" s="34"/>
      <c r="D399" s="102"/>
      <c r="E399" s="102"/>
      <c r="F399" s="103"/>
    </row>
    <row r="400" spans="1:6" ht="19.5" customHeight="1">
      <c r="A400" s="34"/>
      <c r="B400" s="34"/>
      <c r="C400" s="34"/>
      <c r="D400" s="102"/>
      <c r="E400" s="102"/>
      <c r="F400" s="107"/>
    </row>
    <row r="401" spans="1:6" ht="19.5" customHeight="1">
      <c r="A401" s="34"/>
      <c r="B401" s="34"/>
      <c r="C401" s="34"/>
      <c r="D401" s="102"/>
      <c r="E401" s="102"/>
      <c r="F401" s="107"/>
    </row>
    <row r="402" spans="1:6" ht="19.5" customHeight="1">
      <c r="A402" s="34"/>
      <c r="B402" s="34"/>
      <c r="C402" s="34"/>
      <c r="D402" s="102"/>
      <c r="E402" s="102"/>
      <c r="F402" s="107"/>
    </row>
    <row r="403" spans="1:6" ht="19.5" customHeight="1">
      <c r="A403" s="34"/>
      <c r="B403" s="34"/>
      <c r="C403" s="34"/>
      <c r="D403" s="102"/>
      <c r="E403" s="102"/>
      <c r="F403" s="107"/>
    </row>
    <row r="404" spans="1:6" ht="19.5" customHeight="1">
      <c r="A404" s="34"/>
      <c r="B404" s="34"/>
      <c r="C404" s="34"/>
      <c r="D404" s="102"/>
      <c r="E404" s="102"/>
      <c r="F404" s="107"/>
    </row>
    <row r="405" spans="1:6" ht="19.5" customHeight="1">
      <c r="A405" s="34"/>
      <c r="B405" s="34"/>
      <c r="C405" s="34"/>
      <c r="D405" s="102"/>
      <c r="E405" s="102"/>
      <c r="F405" s="107"/>
    </row>
    <row r="406" spans="1:6" ht="19.5" customHeight="1">
      <c r="A406" s="34"/>
      <c r="B406" s="34"/>
      <c r="C406" s="34"/>
      <c r="D406" s="102"/>
      <c r="E406" s="102"/>
      <c r="F406" s="107"/>
    </row>
    <row r="407" spans="1:6" ht="19.5" customHeight="1">
      <c r="A407" s="34"/>
      <c r="B407" s="34"/>
      <c r="C407" s="34"/>
      <c r="D407" s="102"/>
      <c r="E407" s="102"/>
      <c r="F407" s="107"/>
    </row>
    <row r="408" spans="1:6" ht="19.5" customHeight="1">
      <c r="A408" s="34"/>
      <c r="B408" s="34"/>
      <c r="C408" s="34"/>
      <c r="D408" s="102"/>
      <c r="E408" s="102"/>
      <c r="F408" s="107"/>
    </row>
    <row r="409" spans="1:6" ht="19.5" customHeight="1">
      <c r="A409" s="34"/>
      <c r="B409" s="34"/>
      <c r="C409" s="34"/>
      <c r="D409" s="102"/>
      <c r="E409" s="102"/>
      <c r="F409" s="107"/>
    </row>
    <row r="410" spans="1:6" ht="19.5" customHeight="1">
      <c r="A410" s="34"/>
      <c r="B410" s="34"/>
      <c r="C410" s="34"/>
      <c r="D410" s="102"/>
      <c r="E410" s="102"/>
      <c r="F410" s="107"/>
    </row>
    <row r="411" spans="1:6" ht="19.5" customHeight="1">
      <c r="A411" s="34"/>
      <c r="B411" s="34"/>
      <c r="C411" s="34"/>
      <c r="D411" s="102"/>
      <c r="E411" s="102"/>
      <c r="F411" s="107"/>
    </row>
    <row r="412" spans="1:6" ht="19.5" customHeight="1">
      <c r="A412" s="34"/>
      <c r="B412" s="34"/>
      <c r="C412" s="34"/>
      <c r="D412" s="102"/>
      <c r="E412" s="102"/>
      <c r="F412" s="107"/>
    </row>
    <row r="413" spans="1:6" ht="19.5" customHeight="1">
      <c r="A413" s="34"/>
      <c r="B413" s="34"/>
      <c r="C413" s="34"/>
      <c r="D413" s="102"/>
      <c r="E413" s="102"/>
      <c r="F413" s="107"/>
    </row>
    <row r="414" spans="1:6" ht="19.5" customHeight="1">
      <c r="A414" s="34"/>
      <c r="B414" s="34"/>
      <c r="C414" s="34"/>
      <c r="D414" s="102"/>
      <c r="E414" s="102"/>
      <c r="F414" s="107"/>
    </row>
    <row r="415" spans="1:6" ht="19.5" customHeight="1">
      <c r="A415" s="34"/>
      <c r="B415" s="34"/>
      <c r="C415" s="34"/>
      <c r="D415" s="102"/>
      <c r="E415" s="102"/>
      <c r="F415" s="107"/>
    </row>
    <row r="416" spans="1:6" ht="19.5" customHeight="1">
      <c r="A416" s="34"/>
      <c r="B416" s="34"/>
      <c r="C416" s="34"/>
      <c r="D416" s="102"/>
      <c r="E416" s="102"/>
      <c r="F416" s="107"/>
    </row>
    <row r="417" spans="1:6" ht="19.5" customHeight="1">
      <c r="A417" s="34"/>
      <c r="B417" s="34"/>
      <c r="C417" s="34"/>
      <c r="D417" s="102"/>
      <c r="E417" s="102"/>
      <c r="F417" s="107"/>
    </row>
    <row r="418" spans="1:6" ht="19.5" customHeight="1">
      <c r="A418" s="34"/>
      <c r="B418" s="34"/>
      <c r="C418" s="34"/>
      <c r="D418" s="102"/>
      <c r="E418" s="102"/>
      <c r="F418" s="107"/>
    </row>
    <row r="419" spans="1:6" ht="19.5" customHeight="1">
      <c r="A419" s="34"/>
      <c r="B419" s="34"/>
      <c r="C419" s="34"/>
      <c r="D419" s="102"/>
      <c r="E419" s="102"/>
      <c r="F419" s="107"/>
    </row>
    <row r="420" spans="1:6" ht="19.5" customHeight="1">
      <c r="A420" s="34"/>
      <c r="B420" s="34"/>
      <c r="C420" s="34"/>
      <c r="D420" s="102"/>
      <c r="E420" s="102"/>
      <c r="F420" s="107"/>
    </row>
    <row r="421" spans="1:6" ht="19.5" customHeight="1">
      <c r="A421" s="34"/>
      <c r="B421" s="34"/>
      <c r="C421" s="34"/>
      <c r="D421" s="102"/>
      <c r="E421" s="102"/>
      <c r="F421" s="107"/>
    </row>
    <row r="422" spans="1:6" ht="19.5" customHeight="1">
      <c r="A422" s="34"/>
      <c r="B422" s="34"/>
      <c r="C422" s="34"/>
      <c r="D422" s="102"/>
      <c r="E422" s="102"/>
      <c r="F422" s="107"/>
    </row>
    <row r="423" spans="1:6" ht="19.5" customHeight="1">
      <c r="A423" s="34"/>
      <c r="B423" s="34"/>
      <c r="C423" s="34"/>
      <c r="D423" s="102"/>
      <c r="E423" s="102"/>
      <c r="F423" s="107"/>
    </row>
    <row r="424" spans="1:6" ht="19.5" customHeight="1">
      <c r="A424" s="34"/>
      <c r="B424" s="34"/>
      <c r="C424" s="34"/>
      <c r="D424" s="102"/>
      <c r="E424" s="102"/>
      <c r="F424" s="107"/>
    </row>
    <row r="425" spans="1:6" ht="19.5" customHeight="1">
      <c r="A425" s="34"/>
      <c r="B425" s="34"/>
      <c r="C425" s="34"/>
      <c r="D425" s="102"/>
      <c r="E425" s="102"/>
      <c r="F425" s="107"/>
    </row>
    <row r="426" spans="1:6" ht="19.5" customHeight="1">
      <c r="A426" s="34"/>
      <c r="B426" s="34"/>
      <c r="C426" s="34"/>
      <c r="D426" s="102"/>
      <c r="E426" s="102"/>
      <c r="F426" s="107"/>
    </row>
    <row r="427" spans="1:6" ht="19.5" customHeight="1">
      <c r="A427" s="34"/>
      <c r="B427" s="34"/>
      <c r="C427" s="34"/>
      <c r="D427" s="102"/>
      <c r="E427" s="102"/>
      <c r="F427" s="107"/>
    </row>
    <row r="428" spans="1:6" ht="19.5" customHeight="1">
      <c r="A428" s="34"/>
      <c r="B428" s="34"/>
      <c r="C428" s="34"/>
      <c r="D428" s="102"/>
      <c r="E428" s="102"/>
      <c r="F428" s="107"/>
    </row>
    <row r="429" spans="1:6" ht="19.5" customHeight="1">
      <c r="A429" s="34"/>
      <c r="B429" s="34"/>
      <c r="C429" s="34"/>
      <c r="D429" s="102"/>
      <c r="E429" s="102"/>
      <c r="F429" s="107"/>
    </row>
    <row r="430" spans="1:6" ht="19.5" customHeight="1">
      <c r="A430" s="34"/>
      <c r="B430" s="34"/>
      <c r="C430" s="34"/>
      <c r="D430" s="102"/>
      <c r="E430" s="102"/>
      <c r="F430" s="107"/>
    </row>
    <row r="431" spans="1:6" ht="19.5" customHeight="1">
      <c r="A431" s="34"/>
      <c r="B431" s="34"/>
      <c r="C431" s="34"/>
      <c r="D431" s="102"/>
      <c r="E431" s="102"/>
      <c r="F431" s="107"/>
    </row>
    <row r="432" spans="1:6" ht="19.5" customHeight="1">
      <c r="A432" s="34"/>
      <c r="B432" s="34"/>
      <c r="C432" s="34"/>
      <c r="D432" s="102"/>
      <c r="E432" s="102"/>
      <c r="F432" s="107"/>
    </row>
    <row r="433" spans="1:6" ht="19.5" customHeight="1">
      <c r="A433" s="34"/>
      <c r="B433" s="34"/>
      <c r="C433" s="34"/>
      <c r="D433" s="102"/>
      <c r="E433" s="102"/>
      <c r="F433" s="107"/>
    </row>
    <row r="434" spans="1:6" ht="19.5" customHeight="1">
      <c r="A434" s="34"/>
      <c r="B434" s="34"/>
      <c r="C434" s="34"/>
      <c r="D434" s="102"/>
      <c r="E434" s="102"/>
      <c r="F434" s="107"/>
    </row>
    <row r="435" spans="1:6" ht="19.5" customHeight="1">
      <c r="A435" s="34"/>
      <c r="B435" s="34"/>
      <c r="C435" s="34"/>
      <c r="D435" s="102"/>
      <c r="E435" s="102"/>
      <c r="F435" s="107"/>
    </row>
    <row r="436" spans="1:6" ht="19.5" customHeight="1">
      <c r="A436" s="34"/>
      <c r="B436" s="34"/>
      <c r="C436" s="34"/>
      <c r="D436" s="102"/>
      <c r="E436" s="102"/>
      <c r="F436" s="107"/>
    </row>
    <row r="437" spans="1:6" ht="19.5" customHeight="1">
      <c r="A437" s="34"/>
      <c r="B437" s="34"/>
      <c r="C437" s="34"/>
      <c r="D437" s="102"/>
      <c r="E437" s="102"/>
      <c r="F437" s="107"/>
    </row>
    <row r="438" spans="1:6" ht="19.5" customHeight="1">
      <c r="A438" s="34"/>
      <c r="B438" s="34"/>
      <c r="C438" s="34"/>
      <c r="D438" s="102"/>
      <c r="E438" s="102"/>
      <c r="F438" s="107"/>
    </row>
    <row r="439" spans="1:6" ht="19.5" customHeight="1">
      <c r="A439" s="34"/>
      <c r="B439" s="34"/>
      <c r="C439" s="34"/>
      <c r="D439" s="102"/>
      <c r="E439" s="102"/>
      <c r="F439" s="107"/>
    </row>
    <row r="440" spans="1:6" ht="19.5" customHeight="1">
      <c r="A440" s="34"/>
      <c r="B440" s="34"/>
      <c r="C440" s="34"/>
      <c r="D440" s="102"/>
      <c r="E440" s="102"/>
      <c r="F440" s="107"/>
    </row>
    <row r="441" spans="1:6" ht="19.5" customHeight="1">
      <c r="A441" s="34"/>
      <c r="B441" s="34"/>
      <c r="C441" s="34"/>
      <c r="D441" s="102"/>
      <c r="E441" s="102"/>
      <c r="F441" s="107"/>
    </row>
    <row r="442" spans="1:6" ht="19.5" customHeight="1">
      <c r="A442" s="34"/>
      <c r="B442" s="34"/>
      <c r="C442" s="34"/>
      <c r="D442" s="102"/>
      <c r="E442" s="102"/>
      <c r="F442" s="107"/>
    </row>
    <row r="443" spans="1:6" ht="19.5" customHeight="1">
      <c r="A443" s="34"/>
      <c r="B443" s="34"/>
      <c r="C443" s="34"/>
      <c r="D443" s="102"/>
      <c r="E443" s="102"/>
      <c r="F443" s="107"/>
    </row>
    <row r="444" spans="1:6" ht="19.5" customHeight="1">
      <c r="A444" s="34"/>
      <c r="B444" s="34"/>
      <c r="C444" s="34"/>
      <c r="D444" s="102"/>
      <c r="E444" s="102"/>
      <c r="F444" s="107"/>
    </row>
    <row r="445" spans="1:6" ht="19.5" customHeight="1">
      <c r="A445" s="34"/>
      <c r="B445" s="34"/>
      <c r="C445" s="34"/>
      <c r="D445" s="102"/>
      <c r="E445" s="102"/>
      <c r="F445" s="107"/>
    </row>
    <row r="446" spans="1:6" ht="19.5" customHeight="1">
      <c r="A446" s="34"/>
      <c r="B446" s="34"/>
      <c r="C446" s="34"/>
      <c r="D446" s="102"/>
      <c r="E446" s="102"/>
      <c r="F446" s="107"/>
    </row>
    <row r="447" spans="1:6" ht="19.5" customHeight="1">
      <c r="A447" s="34"/>
      <c r="B447" s="34"/>
      <c r="C447" s="34"/>
      <c r="D447" s="102"/>
      <c r="E447" s="102"/>
      <c r="F447" s="107"/>
    </row>
    <row r="448" spans="1:6" ht="19.5" customHeight="1">
      <c r="A448" s="34"/>
      <c r="B448" s="34"/>
      <c r="C448" s="34"/>
      <c r="D448" s="102"/>
      <c r="E448" s="102"/>
      <c r="F448" s="107"/>
    </row>
    <row r="449" spans="1:6" ht="19.5" customHeight="1">
      <c r="A449" s="34"/>
      <c r="B449" s="34"/>
      <c r="C449" s="34"/>
      <c r="D449" s="102"/>
      <c r="E449" s="102"/>
      <c r="F449" s="107"/>
    </row>
    <row r="450" spans="1:6" ht="19.5" customHeight="1">
      <c r="A450" s="34"/>
      <c r="B450" s="34"/>
      <c r="C450" s="34"/>
      <c r="D450" s="102"/>
      <c r="E450" s="102"/>
      <c r="F450" s="107"/>
    </row>
    <row r="451" spans="1:6" ht="19.5" customHeight="1">
      <c r="A451" s="34"/>
      <c r="B451" s="34"/>
      <c r="C451" s="34"/>
      <c r="D451" s="102"/>
      <c r="E451" s="102"/>
      <c r="F451" s="107"/>
    </row>
    <row r="452" spans="1:6" ht="19.5" customHeight="1">
      <c r="A452" s="34"/>
      <c r="B452" s="34"/>
      <c r="C452" s="34"/>
      <c r="D452" s="102"/>
      <c r="E452" s="102"/>
      <c r="F452" s="107"/>
    </row>
    <row r="453" spans="1:6" ht="19.5" customHeight="1">
      <c r="A453" s="34"/>
      <c r="B453" s="34"/>
      <c r="C453" s="34"/>
      <c r="D453" s="102"/>
      <c r="E453" s="102"/>
      <c r="F453" s="107"/>
    </row>
    <row r="454" spans="1:6" ht="19.5" customHeight="1">
      <c r="A454" s="34"/>
      <c r="B454" s="34"/>
      <c r="C454" s="34"/>
      <c r="D454" s="102"/>
      <c r="E454" s="102"/>
      <c r="F454" s="107"/>
    </row>
    <row r="455" spans="1:6" ht="19.5" customHeight="1">
      <c r="A455" s="34"/>
      <c r="B455" s="34"/>
      <c r="C455" s="34"/>
      <c r="D455" s="102"/>
      <c r="E455" s="102"/>
      <c r="F455" s="107"/>
    </row>
    <row r="456" spans="1:6" ht="19.5" customHeight="1">
      <c r="A456" s="34"/>
      <c r="B456" s="34"/>
      <c r="C456" s="34"/>
      <c r="D456" s="102"/>
      <c r="E456" s="102"/>
      <c r="F456" s="107"/>
    </row>
    <row r="457" spans="1:6" ht="19.5" customHeight="1">
      <c r="A457" s="34"/>
      <c r="B457" s="34"/>
      <c r="C457" s="34"/>
      <c r="D457" s="102"/>
      <c r="E457" s="102"/>
      <c r="F457" s="107"/>
    </row>
    <row r="458" spans="1:6" ht="19.5" customHeight="1">
      <c r="A458" s="34"/>
      <c r="B458" s="34"/>
      <c r="C458" s="34"/>
      <c r="D458" s="102"/>
      <c r="E458" s="102"/>
      <c r="F458" s="107"/>
    </row>
    <row r="459" spans="1:6" ht="19.5" customHeight="1">
      <c r="A459" s="34"/>
      <c r="B459" s="34"/>
      <c r="C459" s="34"/>
      <c r="D459" s="102"/>
      <c r="E459" s="102"/>
      <c r="F459" s="107"/>
    </row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</sheetData>
  <sheetProtection/>
  <mergeCells count="4">
    <mergeCell ref="A3:F3"/>
    <mergeCell ref="N3:R3"/>
    <mergeCell ref="A233:D233"/>
    <mergeCell ref="F1:G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2"/>
  <dimension ref="A1:J618"/>
  <sheetViews>
    <sheetView view="pageBreakPreview" zoomScaleSheetLayoutView="100" workbookViewId="0" topLeftCell="A522">
      <selection activeCell="C532" sqref="A1:IV16384"/>
    </sheetView>
  </sheetViews>
  <sheetFormatPr defaultColWidth="9.00390625" defaultRowHeight="19.5" customHeight="1"/>
  <cols>
    <col min="1" max="1" width="5.25390625" style="248" customWidth="1"/>
    <col min="2" max="2" width="8.00390625" style="248" customWidth="1"/>
    <col min="3" max="3" width="38.625" style="249" customWidth="1"/>
    <col min="4" max="5" width="15.00390625" style="250" customWidth="1"/>
    <col min="6" max="6" width="5.75390625" style="250" customWidth="1"/>
    <col min="7" max="7" width="9.625" style="250" bestFit="1" customWidth="1"/>
    <col min="8" max="8" width="11.25390625" style="250" customWidth="1"/>
    <col min="9" max="16384" width="9.125" style="250" customWidth="1"/>
  </cols>
  <sheetData>
    <row r="1" spans="5:6" ht="19.5" customHeight="1">
      <c r="E1" s="854" t="s">
        <v>709</v>
      </c>
      <c r="F1" s="854"/>
    </row>
    <row r="2" ht="21" customHeight="1"/>
    <row r="3" spans="1:5" s="251" customFormat="1" ht="25.5" customHeight="1">
      <c r="A3" s="836" t="s">
        <v>705</v>
      </c>
      <c r="B3" s="836"/>
      <c r="C3" s="836"/>
      <c r="D3" s="836"/>
      <c r="E3" s="836"/>
    </row>
    <row r="4" spans="1:5" s="251" customFormat="1" ht="4.5" customHeight="1">
      <c r="A4" s="853"/>
      <c r="B4" s="853"/>
      <c r="C4" s="853"/>
      <c r="D4" s="853"/>
      <c r="E4" s="853"/>
    </row>
    <row r="5" spans="1:6" s="251" customFormat="1" ht="12.75" customHeight="1" thickBot="1">
      <c r="A5" s="252"/>
      <c r="B5" s="252"/>
      <c r="C5" s="253"/>
      <c r="D5" s="252"/>
      <c r="E5" s="252"/>
      <c r="F5" s="254" t="s">
        <v>194</v>
      </c>
    </row>
    <row r="6" spans="1:6" s="300" customFormat="1" ht="19.5" customHeight="1">
      <c r="A6" s="255" t="s">
        <v>567</v>
      </c>
      <c r="B6" s="256" t="s">
        <v>42</v>
      </c>
      <c r="C6" s="256" t="s">
        <v>43</v>
      </c>
      <c r="D6" s="257" t="s">
        <v>444</v>
      </c>
      <c r="E6" s="257" t="s">
        <v>409</v>
      </c>
      <c r="F6" s="258" t="s">
        <v>410</v>
      </c>
    </row>
    <row r="7" spans="1:6" s="301" customFormat="1" ht="10.5" customHeight="1" thickBot="1">
      <c r="A7" s="259">
        <v>1</v>
      </c>
      <c r="B7" s="260">
        <v>2</v>
      </c>
      <c r="C7" s="260">
        <v>3</v>
      </c>
      <c r="D7" s="261">
        <v>4</v>
      </c>
      <c r="E7" s="261">
        <v>5</v>
      </c>
      <c r="F7" s="262">
        <v>6</v>
      </c>
    </row>
    <row r="8" spans="1:6" s="302" customFormat="1" ht="7.5" customHeight="1">
      <c r="A8" s="263"/>
      <c r="B8" s="264"/>
      <c r="C8" s="264"/>
      <c r="D8" s="265"/>
      <c r="E8" s="265"/>
      <c r="F8" s="266"/>
    </row>
    <row r="9" spans="1:6" s="297" customFormat="1" ht="19.5" customHeight="1">
      <c r="A9" s="227" t="s">
        <v>45</v>
      </c>
      <c r="B9" s="228"/>
      <c r="C9" s="229" t="s">
        <v>46</v>
      </c>
      <c r="D9" s="230">
        <f>SUM(D10,D13,D16,D19)</f>
        <v>57900</v>
      </c>
      <c r="E9" s="230">
        <f>SUM(E10,E13,E16,E19)</f>
        <v>767</v>
      </c>
      <c r="F9" s="231">
        <f>E9/D9*100</f>
        <v>1.3246977547495682</v>
      </c>
    </row>
    <row r="10" spans="1:6" s="297" customFormat="1" ht="27" customHeight="1">
      <c r="A10" s="232"/>
      <c r="B10" s="233" t="s">
        <v>365</v>
      </c>
      <c r="C10" s="234" t="s">
        <v>366</v>
      </c>
      <c r="D10" s="235">
        <f>SUM(D11)</f>
        <v>40000</v>
      </c>
      <c r="E10" s="235">
        <f>SUM(E11)</f>
        <v>0</v>
      </c>
      <c r="F10" s="236">
        <f>E10/D10*100</f>
        <v>0</v>
      </c>
    </row>
    <row r="11" spans="1:6" s="297" customFormat="1" ht="19.5" customHeight="1">
      <c r="A11" s="227"/>
      <c r="B11" s="228"/>
      <c r="C11" s="68" t="s">
        <v>569</v>
      </c>
      <c r="D11" s="237">
        <v>40000</v>
      </c>
      <c r="E11" s="237">
        <v>0</v>
      </c>
      <c r="F11" s="238">
        <f>E11/D11*100</f>
        <v>0</v>
      </c>
    </row>
    <row r="12" spans="1:6" s="297" customFormat="1" ht="9" customHeight="1">
      <c r="A12" s="227"/>
      <c r="B12" s="228"/>
      <c r="C12" s="229"/>
      <c r="D12" s="230"/>
      <c r="E12" s="230"/>
      <c r="F12" s="231"/>
    </row>
    <row r="13" spans="1:6" s="299" customFormat="1" ht="19.5" customHeight="1">
      <c r="A13" s="232"/>
      <c r="B13" s="233" t="s">
        <v>568</v>
      </c>
      <c r="C13" s="234" t="s">
        <v>343</v>
      </c>
      <c r="D13" s="235">
        <f>D14</f>
        <v>14000</v>
      </c>
      <c r="E13" s="235">
        <f>E14</f>
        <v>0</v>
      </c>
      <c r="F13" s="236">
        <f aca="true" t="shared" si="0" ref="F13:F30">E13/D13*100</f>
        <v>0</v>
      </c>
    </row>
    <row r="14" spans="1:6" s="282" customFormat="1" ht="19.5" customHeight="1">
      <c r="A14" s="239"/>
      <c r="B14" s="240"/>
      <c r="C14" s="68" t="s">
        <v>569</v>
      </c>
      <c r="D14" s="237">
        <v>14000</v>
      </c>
      <c r="E14" s="237">
        <v>0</v>
      </c>
      <c r="F14" s="238">
        <f t="shared" si="0"/>
        <v>0</v>
      </c>
    </row>
    <row r="15" spans="1:6" s="281" customFormat="1" ht="7.5" customHeight="1">
      <c r="A15" s="241"/>
      <c r="B15" s="242"/>
      <c r="C15" s="243"/>
      <c r="D15" s="244"/>
      <c r="E15" s="244"/>
      <c r="F15" s="245"/>
    </row>
    <row r="16" spans="1:6" s="299" customFormat="1" ht="19.5" customHeight="1">
      <c r="A16" s="232"/>
      <c r="B16" s="233" t="s">
        <v>263</v>
      </c>
      <c r="C16" s="246" t="s">
        <v>264</v>
      </c>
      <c r="D16" s="235">
        <f>D17</f>
        <v>900</v>
      </c>
      <c r="E16" s="235">
        <f>E17</f>
        <v>391</v>
      </c>
      <c r="F16" s="236">
        <f t="shared" si="0"/>
        <v>43.44444444444445</v>
      </c>
    </row>
    <row r="17" spans="1:6" s="282" customFormat="1" ht="19.5" customHeight="1">
      <c r="A17" s="239"/>
      <c r="B17" s="240"/>
      <c r="C17" s="68" t="s">
        <v>569</v>
      </c>
      <c r="D17" s="237">
        <v>900</v>
      </c>
      <c r="E17" s="237">
        <v>391</v>
      </c>
      <c r="F17" s="238">
        <f t="shared" si="0"/>
        <v>43.44444444444445</v>
      </c>
    </row>
    <row r="18" spans="1:6" s="281" customFormat="1" ht="7.5" customHeight="1">
      <c r="A18" s="241"/>
      <c r="B18" s="242"/>
      <c r="C18" s="243"/>
      <c r="D18" s="244"/>
      <c r="E18" s="244"/>
      <c r="F18" s="245"/>
    </row>
    <row r="19" spans="1:6" s="299" customFormat="1" ht="19.5" customHeight="1">
      <c r="A19" s="232"/>
      <c r="B19" s="233" t="s">
        <v>47</v>
      </c>
      <c r="C19" s="247" t="s">
        <v>55</v>
      </c>
      <c r="D19" s="235">
        <f>D20</f>
        <v>3000</v>
      </c>
      <c r="E19" s="235">
        <f>E20</f>
        <v>376</v>
      </c>
      <c r="F19" s="236">
        <f t="shared" si="0"/>
        <v>12.533333333333333</v>
      </c>
    </row>
    <row r="20" spans="1:6" s="282" customFormat="1" ht="19.5" customHeight="1">
      <c r="A20" s="239"/>
      <c r="B20" s="240"/>
      <c r="C20" s="68" t="s">
        <v>569</v>
      </c>
      <c r="D20" s="237">
        <v>3000</v>
      </c>
      <c r="E20" s="237">
        <v>376</v>
      </c>
      <c r="F20" s="238">
        <f t="shared" si="0"/>
        <v>12.533333333333333</v>
      </c>
    </row>
    <row r="21" spans="1:6" s="281" customFormat="1" ht="7.5" customHeight="1">
      <c r="A21" s="241"/>
      <c r="B21" s="242"/>
      <c r="C21" s="243"/>
      <c r="D21" s="244"/>
      <c r="E21" s="244"/>
      <c r="F21" s="245"/>
    </row>
    <row r="22" spans="1:6" s="297" customFormat="1" ht="19.5" customHeight="1">
      <c r="A22" s="227" t="s">
        <v>51</v>
      </c>
      <c r="B22" s="228"/>
      <c r="C22" s="267" t="s">
        <v>53</v>
      </c>
      <c r="D22" s="230">
        <f>SUM(D23)</f>
        <v>14000</v>
      </c>
      <c r="E22" s="230">
        <f>SUM(E23)</f>
        <v>900</v>
      </c>
      <c r="F22" s="231">
        <f t="shared" si="0"/>
        <v>6.428571428571428</v>
      </c>
    </row>
    <row r="23" spans="1:6" s="299" customFormat="1" ht="19.5" customHeight="1">
      <c r="A23" s="232"/>
      <c r="B23" s="233" t="s">
        <v>54</v>
      </c>
      <c r="C23" s="247" t="s">
        <v>55</v>
      </c>
      <c r="D23" s="235">
        <f>D24</f>
        <v>14000</v>
      </c>
      <c r="E23" s="235">
        <f>E24</f>
        <v>900</v>
      </c>
      <c r="F23" s="236">
        <f t="shared" si="0"/>
        <v>6.428571428571428</v>
      </c>
    </row>
    <row r="24" spans="1:6" s="282" customFormat="1" ht="19.5" customHeight="1">
      <c r="A24" s="239"/>
      <c r="B24" s="240"/>
      <c r="C24" s="68" t="s">
        <v>569</v>
      </c>
      <c r="D24" s="237">
        <v>14000</v>
      </c>
      <c r="E24" s="237">
        <v>900</v>
      </c>
      <c r="F24" s="238">
        <f t="shared" si="0"/>
        <v>6.428571428571428</v>
      </c>
    </row>
    <row r="25" spans="1:6" s="282" customFormat="1" ht="11.25" customHeight="1">
      <c r="A25" s="241"/>
      <c r="B25" s="242"/>
      <c r="C25" s="243" t="s">
        <v>571</v>
      </c>
      <c r="D25" s="244"/>
      <c r="E25" s="244"/>
      <c r="F25" s="245"/>
    </row>
    <row r="26" spans="1:6" s="282" customFormat="1" ht="19.5" customHeight="1">
      <c r="A26" s="241"/>
      <c r="B26" s="242"/>
      <c r="C26" s="243" t="s">
        <v>572</v>
      </c>
      <c r="D26" s="244">
        <v>400</v>
      </c>
      <c r="E26" s="244">
        <v>0</v>
      </c>
      <c r="F26" s="268">
        <f>E26/D26*100</f>
        <v>0</v>
      </c>
    </row>
    <row r="27" spans="1:6" s="303" customFormat="1" ht="7.5" customHeight="1">
      <c r="A27" s="269"/>
      <c r="B27" s="270"/>
      <c r="C27" s="271"/>
      <c r="D27" s="272"/>
      <c r="E27" s="272"/>
      <c r="F27" s="245"/>
    </row>
    <row r="28" spans="1:6" s="297" customFormat="1" ht="30" customHeight="1">
      <c r="A28" s="273" t="s">
        <v>413</v>
      </c>
      <c r="B28" s="228"/>
      <c r="C28" s="229" t="s">
        <v>570</v>
      </c>
      <c r="D28" s="230">
        <f>D29</f>
        <v>4952349</v>
      </c>
      <c r="E28" s="230">
        <f>E29</f>
        <v>2263644</v>
      </c>
      <c r="F28" s="231">
        <f t="shared" si="0"/>
        <v>45.708491061514444</v>
      </c>
    </row>
    <row r="29" spans="1:6" s="299" customFormat="1" ht="19.5" customHeight="1">
      <c r="A29" s="232"/>
      <c r="B29" s="233" t="s">
        <v>280</v>
      </c>
      <c r="C29" s="247" t="s">
        <v>281</v>
      </c>
      <c r="D29" s="235">
        <f>D30</f>
        <v>4952349</v>
      </c>
      <c r="E29" s="235">
        <f>E30</f>
        <v>2263644</v>
      </c>
      <c r="F29" s="236">
        <f t="shared" si="0"/>
        <v>45.708491061514444</v>
      </c>
    </row>
    <row r="30" spans="1:6" s="282" customFormat="1" ht="19.5" customHeight="1">
      <c r="A30" s="239"/>
      <c r="B30" s="240"/>
      <c r="C30" s="68" t="s">
        <v>569</v>
      </c>
      <c r="D30" s="237">
        <v>4952349</v>
      </c>
      <c r="E30" s="237">
        <v>2263644</v>
      </c>
      <c r="F30" s="238">
        <f t="shared" si="0"/>
        <v>45.708491061514444</v>
      </c>
    </row>
    <row r="31" spans="1:6" s="281" customFormat="1" ht="7.5" customHeight="1">
      <c r="A31" s="241"/>
      <c r="B31" s="242"/>
      <c r="C31" s="243"/>
      <c r="D31" s="244"/>
      <c r="E31" s="244"/>
      <c r="F31" s="245"/>
    </row>
    <row r="32" spans="1:6" s="297" customFormat="1" ht="19.5" customHeight="1">
      <c r="A32" s="227" t="s">
        <v>207</v>
      </c>
      <c r="B32" s="228"/>
      <c r="C32" s="267" t="s">
        <v>208</v>
      </c>
      <c r="D32" s="230">
        <f>D33</f>
        <v>371000</v>
      </c>
      <c r="E32" s="230">
        <f>E33</f>
        <v>189317</v>
      </c>
      <c r="F32" s="231">
        <f aca="true" t="shared" si="1" ref="F32:F60">E32/D32*100</f>
        <v>51.02884097035041</v>
      </c>
    </row>
    <row r="33" spans="1:6" s="299" customFormat="1" ht="19.5" customHeight="1">
      <c r="A33" s="232"/>
      <c r="B33" s="233" t="s">
        <v>209</v>
      </c>
      <c r="C33" s="247" t="s">
        <v>55</v>
      </c>
      <c r="D33" s="235">
        <f>D34</f>
        <v>371000</v>
      </c>
      <c r="E33" s="235">
        <f>E34</f>
        <v>189317</v>
      </c>
      <c r="F33" s="236">
        <f t="shared" si="1"/>
        <v>51.02884097035041</v>
      </c>
    </row>
    <row r="34" spans="1:6" s="282" customFormat="1" ht="19.5" customHeight="1">
      <c r="A34" s="239"/>
      <c r="B34" s="240"/>
      <c r="C34" s="68" t="s">
        <v>569</v>
      </c>
      <c r="D34" s="237">
        <v>371000</v>
      </c>
      <c r="E34" s="237">
        <v>189317</v>
      </c>
      <c r="F34" s="238">
        <f t="shared" si="1"/>
        <v>51.02884097035041</v>
      </c>
    </row>
    <row r="35" spans="1:6" s="281" customFormat="1" ht="9.75" customHeight="1">
      <c r="A35" s="241"/>
      <c r="B35" s="242"/>
      <c r="C35" s="243" t="s">
        <v>571</v>
      </c>
      <c r="D35" s="244"/>
      <c r="E35" s="244"/>
      <c r="F35" s="245"/>
    </row>
    <row r="36" spans="1:6" s="281" customFormat="1" ht="19.5" customHeight="1">
      <c r="A36" s="241"/>
      <c r="B36" s="242"/>
      <c r="C36" s="243" t="s">
        <v>572</v>
      </c>
      <c r="D36" s="244">
        <v>165552</v>
      </c>
      <c r="E36" s="244">
        <v>83050</v>
      </c>
      <c r="F36" s="268">
        <f t="shared" si="1"/>
        <v>50.16550691021552</v>
      </c>
    </row>
    <row r="37" spans="1:6" s="281" customFormat="1" ht="7.5" customHeight="1">
      <c r="A37" s="241"/>
      <c r="B37" s="242"/>
      <c r="C37" s="243"/>
      <c r="D37" s="244"/>
      <c r="E37" s="244"/>
      <c r="F37" s="245"/>
    </row>
    <row r="38" spans="1:6" s="297" customFormat="1" ht="19.5" customHeight="1">
      <c r="A38" s="227" t="s">
        <v>56</v>
      </c>
      <c r="B38" s="228"/>
      <c r="C38" s="267" t="s">
        <v>57</v>
      </c>
      <c r="D38" s="230">
        <f>SUM(D39,D47,D53)</f>
        <v>33117461</v>
      </c>
      <c r="E38" s="230">
        <f>SUM(E39,E47,E53)</f>
        <v>12933222</v>
      </c>
      <c r="F38" s="231">
        <f t="shared" si="1"/>
        <v>39.052577128421774</v>
      </c>
    </row>
    <row r="39" spans="1:6" s="299" customFormat="1" ht="19.5" customHeight="1">
      <c r="A39" s="232"/>
      <c r="B39" s="233" t="s">
        <v>58</v>
      </c>
      <c r="C39" s="247" t="s">
        <v>186</v>
      </c>
      <c r="D39" s="235">
        <f>SUM(D40,D43)</f>
        <v>1705940</v>
      </c>
      <c r="E39" s="235">
        <f>SUM(E40,E43)</f>
        <v>1020000</v>
      </c>
      <c r="F39" s="236">
        <f t="shared" si="1"/>
        <v>59.791082922025396</v>
      </c>
    </row>
    <row r="40" spans="1:6" s="282" customFormat="1" ht="19.5" customHeight="1">
      <c r="A40" s="239"/>
      <c r="B40" s="240"/>
      <c r="C40" s="68" t="s">
        <v>569</v>
      </c>
      <c r="D40" s="237">
        <v>600000</v>
      </c>
      <c r="E40" s="237">
        <v>600000</v>
      </c>
      <c r="F40" s="238">
        <f t="shared" si="1"/>
        <v>100</v>
      </c>
    </row>
    <row r="41" spans="1:6" s="281" customFormat="1" ht="9.75" customHeight="1">
      <c r="A41" s="241"/>
      <c r="B41" s="242"/>
      <c r="C41" s="243" t="s">
        <v>571</v>
      </c>
      <c r="D41" s="244"/>
      <c r="E41" s="244"/>
      <c r="F41" s="238"/>
    </row>
    <row r="42" spans="1:6" s="281" customFormat="1" ht="18" customHeight="1">
      <c r="A42" s="241"/>
      <c r="B42" s="242"/>
      <c r="C42" s="243" t="s">
        <v>573</v>
      </c>
      <c r="D42" s="244">
        <v>594069</v>
      </c>
      <c r="E42" s="244">
        <v>594069</v>
      </c>
      <c r="F42" s="268">
        <f t="shared" si="1"/>
        <v>100</v>
      </c>
    </row>
    <row r="43" spans="1:6" s="282" customFormat="1" ht="19.5" customHeight="1">
      <c r="A43" s="274"/>
      <c r="B43" s="275"/>
      <c r="C43" s="276" t="s">
        <v>574</v>
      </c>
      <c r="D43" s="277">
        <v>1105940</v>
      </c>
      <c r="E43" s="277">
        <v>420000</v>
      </c>
      <c r="F43" s="278">
        <f t="shared" si="1"/>
        <v>37.976743765484564</v>
      </c>
    </row>
    <row r="44" spans="1:6" s="281" customFormat="1" ht="12" customHeight="1" thickBot="1">
      <c r="A44" s="283"/>
      <c r="B44" s="283"/>
      <c r="C44" s="284"/>
      <c r="D44" s="285"/>
      <c r="E44" s="285"/>
      <c r="F44" s="290"/>
    </row>
    <row r="45" spans="1:6" s="281" customFormat="1" ht="12.75" customHeight="1" thickBot="1">
      <c r="A45" s="334">
        <v>1</v>
      </c>
      <c r="B45" s="335">
        <v>2</v>
      </c>
      <c r="C45" s="335">
        <v>3</v>
      </c>
      <c r="D45" s="336">
        <v>4</v>
      </c>
      <c r="E45" s="336">
        <v>5</v>
      </c>
      <c r="F45" s="337">
        <v>6</v>
      </c>
    </row>
    <row r="46" spans="1:6" s="281" customFormat="1" ht="4.5" customHeight="1">
      <c r="A46" s="241"/>
      <c r="B46" s="242"/>
      <c r="C46" s="243"/>
      <c r="D46" s="244"/>
      <c r="E46" s="244"/>
      <c r="F46" s="245"/>
    </row>
    <row r="47" spans="1:6" s="299" customFormat="1" ht="19.5" customHeight="1">
      <c r="A47" s="232"/>
      <c r="B47" s="233" t="s">
        <v>59</v>
      </c>
      <c r="C47" s="234" t="s">
        <v>241</v>
      </c>
      <c r="D47" s="235">
        <f>SUM(D48,D51)</f>
        <v>27111036</v>
      </c>
      <c r="E47" s="235">
        <f>E48+E51</f>
        <v>10781356</v>
      </c>
      <c r="F47" s="236">
        <f t="shared" si="1"/>
        <v>39.76740689658632</v>
      </c>
    </row>
    <row r="48" spans="1:6" s="282" customFormat="1" ht="19.5" customHeight="1">
      <c r="A48" s="239"/>
      <c r="B48" s="240"/>
      <c r="C48" s="68" t="s">
        <v>569</v>
      </c>
      <c r="D48" s="237">
        <v>21432036</v>
      </c>
      <c r="E48" s="237">
        <v>10588918</v>
      </c>
      <c r="F48" s="238">
        <f t="shared" si="1"/>
        <v>49.40696254896175</v>
      </c>
    </row>
    <row r="49" spans="1:6" s="281" customFormat="1" ht="9.75" customHeight="1">
      <c r="A49" s="241"/>
      <c r="B49" s="242"/>
      <c r="C49" s="243" t="s">
        <v>571</v>
      </c>
      <c r="D49" s="244"/>
      <c r="E49" s="244"/>
      <c r="F49" s="245"/>
    </row>
    <row r="50" spans="1:6" s="281" customFormat="1" ht="19.5" customHeight="1">
      <c r="A50" s="241"/>
      <c r="B50" s="242"/>
      <c r="C50" s="243" t="s">
        <v>572</v>
      </c>
      <c r="D50" s="244">
        <v>9951600</v>
      </c>
      <c r="E50" s="244">
        <v>5144379</v>
      </c>
      <c r="F50" s="268">
        <f t="shared" si="1"/>
        <v>51.69398890630652</v>
      </c>
    </row>
    <row r="51" spans="1:6" s="282" customFormat="1" ht="19.5" customHeight="1">
      <c r="A51" s="239"/>
      <c r="B51" s="240"/>
      <c r="C51" s="68" t="s">
        <v>574</v>
      </c>
      <c r="D51" s="237">
        <v>5679000</v>
      </c>
      <c r="E51" s="237">
        <v>192438</v>
      </c>
      <c r="F51" s="238">
        <f t="shared" si="1"/>
        <v>3.3885895404120445</v>
      </c>
    </row>
    <row r="52" spans="1:6" s="281" customFormat="1" ht="7.5" customHeight="1">
      <c r="A52" s="241"/>
      <c r="B52" s="242"/>
      <c r="C52" s="243"/>
      <c r="D52" s="244"/>
      <c r="E52" s="244"/>
      <c r="F52" s="245"/>
    </row>
    <row r="53" spans="1:6" s="299" customFormat="1" ht="19.5" customHeight="1">
      <c r="A53" s="232"/>
      <c r="B53" s="233" t="s">
        <v>61</v>
      </c>
      <c r="C53" s="234" t="s">
        <v>60</v>
      </c>
      <c r="D53" s="235">
        <f>D54+D55</f>
        <v>4300485</v>
      </c>
      <c r="E53" s="235">
        <f>E54+E55</f>
        <v>1131866</v>
      </c>
      <c r="F53" s="236">
        <f t="shared" si="1"/>
        <v>26.319496521903922</v>
      </c>
    </row>
    <row r="54" spans="1:6" s="282" customFormat="1" ht="19.5" customHeight="1">
      <c r="A54" s="239"/>
      <c r="B54" s="240"/>
      <c r="C54" s="68" t="s">
        <v>569</v>
      </c>
      <c r="D54" s="237">
        <v>2239485</v>
      </c>
      <c r="E54" s="237">
        <v>793411</v>
      </c>
      <c r="F54" s="238">
        <f t="shared" si="1"/>
        <v>35.42827926956421</v>
      </c>
    </row>
    <row r="55" spans="1:6" s="282" customFormat="1" ht="19.5" customHeight="1">
      <c r="A55" s="239"/>
      <c r="B55" s="240"/>
      <c r="C55" s="68" t="s">
        <v>574</v>
      </c>
      <c r="D55" s="237">
        <v>2061000</v>
      </c>
      <c r="E55" s="237">
        <v>338455</v>
      </c>
      <c r="F55" s="238">
        <f t="shared" si="1"/>
        <v>16.421882581271227</v>
      </c>
    </row>
    <row r="56" spans="1:6" s="303" customFormat="1" ht="7.5" customHeight="1">
      <c r="A56" s="269"/>
      <c r="B56" s="270"/>
      <c r="C56" s="279"/>
      <c r="D56" s="272"/>
      <c r="E56" s="272"/>
      <c r="F56" s="245"/>
    </row>
    <row r="57" spans="1:6" s="297" customFormat="1" ht="19.5" customHeight="1">
      <c r="A57" s="227" t="s">
        <v>62</v>
      </c>
      <c r="B57" s="228"/>
      <c r="C57" s="267" t="s">
        <v>63</v>
      </c>
      <c r="D57" s="230">
        <f>D58+D62</f>
        <v>1272100</v>
      </c>
      <c r="E57" s="230">
        <f>E58+E62</f>
        <v>522175</v>
      </c>
      <c r="F57" s="231">
        <f t="shared" si="1"/>
        <v>41.048266645703954</v>
      </c>
    </row>
    <row r="58" spans="1:6" s="299" customFormat="1" ht="19.5" customHeight="1">
      <c r="A58" s="232"/>
      <c r="B58" s="233" t="s">
        <v>362</v>
      </c>
      <c r="C58" s="247" t="s">
        <v>363</v>
      </c>
      <c r="D58" s="235">
        <f>SUM(D59,D60)</f>
        <v>739550</v>
      </c>
      <c r="E58" s="235">
        <f>SUM(E59,E60)</f>
        <v>456586</v>
      </c>
      <c r="F58" s="236">
        <f t="shared" si="1"/>
        <v>61.73835440470556</v>
      </c>
    </row>
    <row r="59" spans="1:6" s="282" customFormat="1" ht="19.5" customHeight="1">
      <c r="A59" s="239"/>
      <c r="B59" s="240"/>
      <c r="C59" s="68" t="s">
        <v>569</v>
      </c>
      <c r="D59" s="237">
        <v>711540</v>
      </c>
      <c r="E59" s="237">
        <v>428619</v>
      </c>
      <c r="F59" s="238">
        <f t="shared" si="1"/>
        <v>60.23821570115524</v>
      </c>
    </row>
    <row r="60" spans="1:6" s="282" customFormat="1" ht="19.5" customHeight="1">
      <c r="A60" s="239"/>
      <c r="B60" s="240"/>
      <c r="C60" s="68" t="s">
        <v>574</v>
      </c>
      <c r="D60" s="237">
        <v>28010</v>
      </c>
      <c r="E60" s="237">
        <v>27967</v>
      </c>
      <c r="F60" s="238">
        <f t="shared" si="1"/>
        <v>99.84648339878615</v>
      </c>
    </row>
    <row r="61" spans="1:6" s="281" customFormat="1" ht="7.5" customHeight="1">
      <c r="A61" s="241"/>
      <c r="B61" s="242"/>
      <c r="C61" s="243"/>
      <c r="D61" s="244"/>
      <c r="E61" s="244"/>
      <c r="F61" s="245"/>
    </row>
    <row r="62" spans="1:6" s="299" customFormat="1" ht="19.5" customHeight="1">
      <c r="A62" s="232"/>
      <c r="B62" s="233" t="s">
        <v>64</v>
      </c>
      <c r="C62" s="247" t="s">
        <v>196</v>
      </c>
      <c r="D62" s="235">
        <f>SUM(D63,D64)</f>
        <v>532550</v>
      </c>
      <c r="E62" s="235">
        <f>SUM(E63,E64)</f>
        <v>65589</v>
      </c>
      <c r="F62" s="236">
        <f aca="true" t="shared" si="2" ref="F62:F86">E62/D62*100</f>
        <v>12.316026664162989</v>
      </c>
    </row>
    <row r="63" spans="1:6" s="282" customFormat="1" ht="19.5" customHeight="1">
      <c r="A63" s="239"/>
      <c r="B63" s="240"/>
      <c r="C63" s="68" t="s">
        <v>569</v>
      </c>
      <c r="D63" s="237">
        <v>282550</v>
      </c>
      <c r="E63" s="237">
        <v>40623</v>
      </c>
      <c r="F63" s="238">
        <f t="shared" si="2"/>
        <v>14.377278357812775</v>
      </c>
    </row>
    <row r="64" spans="1:6" s="282" customFormat="1" ht="19.5" customHeight="1">
      <c r="A64" s="239"/>
      <c r="B64" s="240"/>
      <c r="C64" s="68" t="s">
        <v>574</v>
      </c>
      <c r="D64" s="237">
        <v>250000</v>
      </c>
      <c r="E64" s="237">
        <v>24966</v>
      </c>
      <c r="F64" s="238">
        <f t="shared" si="2"/>
        <v>9.9864</v>
      </c>
    </row>
    <row r="65" spans="1:6" s="281" customFormat="1" ht="7.5" customHeight="1">
      <c r="A65" s="241"/>
      <c r="B65" s="242"/>
      <c r="C65" s="243"/>
      <c r="D65" s="244"/>
      <c r="E65" s="244"/>
      <c r="F65" s="245"/>
    </row>
    <row r="66" spans="1:6" s="297" customFormat="1" ht="19.5" customHeight="1">
      <c r="A66" s="227" t="s">
        <v>65</v>
      </c>
      <c r="B66" s="228"/>
      <c r="C66" s="267" t="s">
        <v>66</v>
      </c>
      <c r="D66" s="230">
        <f>D72+D78+D67</f>
        <v>5646000</v>
      </c>
      <c r="E66" s="230">
        <f>E72+E78+E67</f>
        <v>577423</v>
      </c>
      <c r="F66" s="231">
        <f t="shared" si="2"/>
        <v>10.227116542685087</v>
      </c>
    </row>
    <row r="67" spans="1:6" s="299" customFormat="1" ht="19.5" customHeight="1">
      <c r="A67" s="232"/>
      <c r="B67" s="233" t="s">
        <v>282</v>
      </c>
      <c r="C67" s="247" t="s">
        <v>283</v>
      </c>
      <c r="D67" s="235">
        <f>D68</f>
        <v>500000</v>
      </c>
      <c r="E67" s="235">
        <f>E68</f>
        <v>270000</v>
      </c>
      <c r="F67" s="236">
        <f t="shared" si="2"/>
        <v>54</v>
      </c>
    </row>
    <row r="68" spans="1:6" s="282" customFormat="1" ht="19.5" customHeight="1">
      <c r="A68" s="239"/>
      <c r="B68" s="240"/>
      <c r="C68" s="68" t="s">
        <v>569</v>
      </c>
      <c r="D68" s="237">
        <v>500000</v>
      </c>
      <c r="E68" s="237">
        <v>270000</v>
      </c>
      <c r="F68" s="238">
        <f t="shared" si="2"/>
        <v>54</v>
      </c>
    </row>
    <row r="69" spans="1:6" s="281" customFormat="1" ht="9.75" customHeight="1">
      <c r="A69" s="241"/>
      <c r="B69" s="242"/>
      <c r="C69" s="243" t="s">
        <v>571</v>
      </c>
      <c r="D69" s="244"/>
      <c r="E69" s="244"/>
      <c r="F69" s="245"/>
    </row>
    <row r="70" spans="1:6" s="281" customFormat="1" ht="19.5" customHeight="1">
      <c r="A70" s="241"/>
      <c r="B70" s="242"/>
      <c r="C70" s="243" t="s">
        <v>573</v>
      </c>
      <c r="D70" s="244">
        <v>500000</v>
      </c>
      <c r="E70" s="244">
        <v>270000</v>
      </c>
      <c r="F70" s="268">
        <f t="shared" si="2"/>
        <v>54</v>
      </c>
    </row>
    <row r="71" spans="1:6" s="281" customFormat="1" ht="7.5" customHeight="1">
      <c r="A71" s="241"/>
      <c r="B71" s="242"/>
      <c r="C71" s="243"/>
      <c r="D71" s="244"/>
      <c r="E71" s="244"/>
      <c r="F71" s="245"/>
    </row>
    <row r="72" spans="1:6" s="299" customFormat="1" ht="19.5" customHeight="1">
      <c r="A72" s="232"/>
      <c r="B72" s="233" t="s">
        <v>67</v>
      </c>
      <c r="C72" s="234" t="s">
        <v>68</v>
      </c>
      <c r="D72" s="235">
        <f>D73+D76</f>
        <v>698000</v>
      </c>
      <c r="E72" s="235">
        <f>E73+E76</f>
        <v>159350</v>
      </c>
      <c r="F72" s="236">
        <f t="shared" si="2"/>
        <v>22.82951289398281</v>
      </c>
    </row>
    <row r="73" spans="1:6" s="282" customFormat="1" ht="19.5" customHeight="1">
      <c r="A73" s="239"/>
      <c r="B73" s="240"/>
      <c r="C73" s="68" t="s">
        <v>569</v>
      </c>
      <c r="D73" s="237">
        <v>498000</v>
      </c>
      <c r="E73" s="237">
        <v>158970</v>
      </c>
      <c r="F73" s="238">
        <f t="shared" si="2"/>
        <v>31.921686746987955</v>
      </c>
    </row>
    <row r="74" spans="1:6" s="282" customFormat="1" ht="11.25" customHeight="1">
      <c r="A74" s="239"/>
      <c r="B74" s="240"/>
      <c r="C74" s="243" t="s">
        <v>571</v>
      </c>
      <c r="D74" s="244"/>
      <c r="E74" s="244"/>
      <c r="F74" s="245"/>
    </row>
    <row r="75" spans="1:6" s="282" customFormat="1" ht="19.5" customHeight="1">
      <c r="A75" s="239"/>
      <c r="B75" s="240"/>
      <c r="C75" s="243" t="s">
        <v>572</v>
      </c>
      <c r="D75" s="244">
        <v>310</v>
      </c>
      <c r="E75" s="244">
        <v>306</v>
      </c>
      <c r="F75" s="268">
        <f>E75/D75*100</f>
        <v>98.70967741935483</v>
      </c>
    </row>
    <row r="76" spans="1:6" s="282" customFormat="1" ht="19.5" customHeight="1">
      <c r="A76" s="239"/>
      <c r="B76" s="240"/>
      <c r="C76" s="68" t="s">
        <v>574</v>
      </c>
      <c r="D76" s="237">
        <v>200000</v>
      </c>
      <c r="E76" s="237">
        <v>380</v>
      </c>
      <c r="F76" s="238">
        <f t="shared" si="2"/>
        <v>0.19</v>
      </c>
    </row>
    <row r="77" spans="1:6" s="281" customFormat="1" ht="7.5" customHeight="1">
      <c r="A77" s="241"/>
      <c r="B77" s="242"/>
      <c r="C77" s="243"/>
      <c r="D77" s="244"/>
      <c r="E77" s="244"/>
      <c r="F77" s="245"/>
    </row>
    <row r="78" spans="1:6" s="299" customFormat="1" ht="19.5" customHeight="1">
      <c r="A78" s="232"/>
      <c r="B78" s="233" t="s">
        <v>69</v>
      </c>
      <c r="C78" s="247" t="s">
        <v>55</v>
      </c>
      <c r="D78" s="235">
        <f>SUM(D79)</f>
        <v>4448000</v>
      </c>
      <c r="E78" s="235">
        <f>SUM(E79)</f>
        <v>148073</v>
      </c>
      <c r="F78" s="236">
        <f t="shared" si="2"/>
        <v>3.3289793165467625</v>
      </c>
    </row>
    <row r="79" spans="1:6" s="282" customFormat="1" ht="19.5" customHeight="1">
      <c r="A79" s="239"/>
      <c r="B79" s="240"/>
      <c r="C79" s="68" t="s">
        <v>574</v>
      </c>
      <c r="D79" s="237">
        <v>4448000</v>
      </c>
      <c r="E79" s="237">
        <v>148073</v>
      </c>
      <c r="F79" s="238">
        <f t="shared" si="2"/>
        <v>3.3289793165467625</v>
      </c>
    </row>
    <row r="80" spans="1:6" s="281" customFormat="1" ht="7.5" customHeight="1">
      <c r="A80" s="241"/>
      <c r="B80" s="242"/>
      <c r="C80" s="243"/>
      <c r="D80" s="244"/>
      <c r="E80" s="244"/>
      <c r="F80" s="245"/>
    </row>
    <row r="81" spans="1:6" s="297" customFormat="1" ht="19.5" customHeight="1">
      <c r="A81" s="227" t="s">
        <v>70</v>
      </c>
      <c r="B81" s="228"/>
      <c r="C81" s="229" t="s">
        <v>71</v>
      </c>
      <c r="D81" s="230">
        <f>SUM(D82,D85,D90,D93,D98)</f>
        <v>1123910</v>
      </c>
      <c r="E81" s="230">
        <f>SUM(E82,E85,E90,E93,E98)</f>
        <v>428021</v>
      </c>
      <c r="F81" s="231">
        <f>E81/D81*100</f>
        <v>38.083209509658246</v>
      </c>
    </row>
    <row r="82" spans="1:6" s="299" customFormat="1" ht="19.5" customHeight="1">
      <c r="A82" s="232"/>
      <c r="B82" s="233" t="s">
        <v>72</v>
      </c>
      <c r="C82" s="234" t="s">
        <v>233</v>
      </c>
      <c r="D82" s="235">
        <f>D83</f>
        <v>381310</v>
      </c>
      <c r="E82" s="235">
        <f>E83</f>
        <v>143382</v>
      </c>
      <c r="F82" s="236">
        <f t="shared" si="2"/>
        <v>37.6024756759592</v>
      </c>
    </row>
    <row r="83" spans="1:6" s="282" customFormat="1" ht="19.5" customHeight="1">
      <c r="A83" s="239"/>
      <c r="B83" s="240"/>
      <c r="C83" s="68" t="s">
        <v>569</v>
      </c>
      <c r="D83" s="237">
        <v>381310</v>
      </c>
      <c r="E83" s="237">
        <v>143382</v>
      </c>
      <c r="F83" s="238">
        <f t="shared" si="2"/>
        <v>37.6024756759592</v>
      </c>
    </row>
    <row r="84" spans="1:6" s="281" customFormat="1" ht="7.5" customHeight="1">
      <c r="A84" s="241"/>
      <c r="B84" s="242"/>
      <c r="C84" s="243"/>
      <c r="D84" s="244"/>
      <c r="E84" s="244"/>
      <c r="F84" s="245"/>
    </row>
    <row r="85" spans="1:6" s="299" customFormat="1" ht="19.5" customHeight="1">
      <c r="A85" s="232"/>
      <c r="B85" s="233" t="s">
        <v>137</v>
      </c>
      <c r="C85" s="280" t="s">
        <v>228</v>
      </c>
      <c r="D85" s="235">
        <f>D86</f>
        <v>29000</v>
      </c>
      <c r="E85" s="235">
        <f>E86</f>
        <v>0</v>
      </c>
      <c r="F85" s="236">
        <f t="shared" si="2"/>
        <v>0</v>
      </c>
    </row>
    <row r="86" spans="1:6" s="282" customFormat="1" ht="27.75" customHeight="1" thickBot="1">
      <c r="A86" s="338"/>
      <c r="B86" s="339"/>
      <c r="C86" s="340" t="s">
        <v>569</v>
      </c>
      <c r="D86" s="341">
        <v>29000</v>
      </c>
      <c r="E86" s="341">
        <v>0</v>
      </c>
      <c r="F86" s="342">
        <f t="shared" si="2"/>
        <v>0</v>
      </c>
    </row>
    <row r="87" spans="1:6" s="281" customFormat="1" ht="14.25" customHeight="1" thickBot="1">
      <c r="A87" s="283"/>
      <c r="B87" s="283"/>
      <c r="C87" s="284"/>
      <c r="D87" s="285"/>
      <c r="E87" s="285"/>
      <c r="F87" s="324"/>
    </row>
    <row r="88" spans="1:6" s="281" customFormat="1" ht="12.75" customHeight="1" thickBot="1">
      <c r="A88" s="334">
        <v>1</v>
      </c>
      <c r="B88" s="335">
        <v>2</v>
      </c>
      <c r="C88" s="335">
        <v>3</v>
      </c>
      <c r="D88" s="336">
        <v>4</v>
      </c>
      <c r="E88" s="336">
        <v>5</v>
      </c>
      <c r="F88" s="337">
        <v>6</v>
      </c>
    </row>
    <row r="89" spans="1:6" s="281" customFormat="1" ht="7.5" customHeight="1">
      <c r="A89" s="241"/>
      <c r="B89" s="242"/>
      <c r="C89" s="243"/>
      <c r="D89" s="244"/>
      <c r="E89" s="244"/>
      <c r="F89" s="245"/>
    </row>
    <row r="90" spans="1:6" s="299" customFormat="1" ht="19.5" customHeight="1">
      <c r="A90" s="232"/>
      <c r="B90" s="233" t="s">
        <v>73</v>
      </c>
      <c r="C90" s="234" t="s">
        <v>214</v>
      </c>
      <c r="D90" s="235">
        <f>D91</f>
        <v>162000</v>
      </c>
      <c r="E90" s="235">
        <f>E91</f>
        <v>23957</v>
      </c>
      <c r="F90" s="236">
        <f aca="true" t="shared" si="3" ref="F90:F117">E90/D90*100</f>
        <v>14.788271604938272</v>
      </c>
    </row>
    <row r="91" spans="1:6" s="282" customFormat="1" ht="19.5" customHeight="1">
      <c r="A91" s="239"/>
      <c r="B91" s="240"/>
      <c r="C91" s="68" t="s">
        <v>569</v>
      </c>
      <c r="D91" s="237">
        <v>162000</v>
      </c>
      <c r="E91" s="237">
        <v>23957</v>
      </c>
      <c r="F91" s="238">
        <f t="shared" si="3"/>
        <v>14.788271604938272</v>
      </c>
    </row>
    <row r="92" spans="1:6" s="281" customFormat="1" ht="7.5" customHeight="1">
      <c r="A92" s="241"/>
      <c r="B92" s="242"/>
      <c r="C92" s="243"/>
      <c r="D92" s="244"/>
      <c r="E92" s="244"/>
      <c r="F92" s="245"/>
    </row>
    <row r="93" spans="1:6" s="299" customFormat="1" ht="19.5" customHeight="1">
      <c r="A93" s="232"/>
      <c r="B93" s="233" t="s">
        <v>138</v>
      </c>
      <c r="C93" s="280" t="s">
        <v>139</v>
      </c>
      <c r="D93" s="235">
        <f>SUM(D94)</f>
        <v>241600</v>
      </c>
      <c r="E93" s="235">
        <f>SUM(E94)</f>
        <v>131249</v>
      </c>
      <c r="F93" s="236">
        <f t="shared" si="3"/>
        <v>54.32491721854304</v>
      </c>
    </row>
    <row r="94" spans="1:6" s="282" customFormat="1" ht="19.5" customHeight="1">
      <c r="A94" s="239"/>
      <c r="B94" s="240"/>
      <c r="C94" s="68" t="s">
        <v>569</v>
      </c>
      <c r="D94" s="237">
        <v>241600</v>
      </c>
      <c r="E94" s="237">
        <v>131249</v>
      </c>
      <c r="F94" s="238">
        <f t="shared" si="3"/>
        <v>54.32491721854304</v>
      </c>
    </row>
    <row r="95" spans="1:6" s="281" customFormat="1" ht="9.75" customHeight="1">
      <c r="A95" s="241"/>
      <c r="B95" s="242"/>
      <c r="C95" s="243" t="s">
        <v>571</v>
      </c>
      <c r="D95" s="244"/>
      <c r="E95" s="244"/>
      <c r="F95" s="245"/>
    </row>
    <row r="96" spans="1:6" s="281" customFormat="1" ht="19.5" customHeight="1">
      <c r="A96" s="241"/>
      <c r="B96" s="242"/>
      <c r="C96" s="243" t="s">
        <v>572</v>
      </c>
      <c r="D96" s="244">
        <v>207600</v>
      </c>
      <c r="E96" s="244">
        <v>118880</v>
      </c>
      <c r="F96" s="268">
        <f t="shared" si="3"/>
        <v>57.26396917148362</v>
      </c>
    </row>
    <row r="97" spans="1:6" s="281" customFormat="1" ht="7.5" customHeight="1">
      <c r="A97" s="241"/>
      <c r="B97" s="242"/>
      <c r="C97" s="243"/>
      <c r="D97" s="244"/>
      <c r="E97" s="244"/>
      <c r="F97" s="245"/>
    </row>
    <row r="98" spans="1:6" s="303" customFormat="1" ht="19.5" customHeight="1">
      <c r="A98" s="232"/>
      <c r="B98" s="233" t="s">
        <v>220</v>
      </c>
      <c r="C98" s="280" t="s">
        <v>221</v>
      </c>
      <c r="D98" s="235">
        <f>SUM(D99)</f>
        <v>310000</v>
      </c>
      <c r="E98" s="235">
        <f>SUM(E99)</f>
        <v>129433</v>
      </c>
      <c r="F98" s="236">
        <f t="shared" si="3"/>
        <v>41.75258064516129</v>
      </c>
    </row>
    <row r="99" spans="1:6" s="282" customFormat="1" ht="19.5" customHeight="1">
      <c r="A99" s="239"/>
      <c r="B99" s="240"/>
      <c r="C99" s="68" t="s">
        <v>569</v>
      </c>
      <c r="D99" s="237">
        <v>310000</v>
      </c>
      <c r="E99" s="237">
        <v>129433</v>
      </c>
      <c r="F99" s="238">
        <f t="shared" si="3"/>
        <v>41.75258064516129</v>
      </c>
    </row>
    <row r="100" spans="1:6" s="281" customFormat="1" ht="7.5" customHeight="1">
      <c r="A100" s="241"/>
      <c r="B100" s="242"/>
      <c r="C100" s="243"/>
      <c r="D100" s="244"/>
      <c r="E100" s="244"/>
      <c r="F100" s="245"/>
    </row>
    <row r="101" spans="1:6" s="297" customFormat="1" ht="19.5" customHeight="1">
      <c r="A101" s="227" t="s">
        <v>74</v>
      </c>
      <c r="B101" s="228"/>
      <c r="C101" s="267" t="s">
        <v>75</v>
      </c>
      <c r="D101" s="230">
        <f>SUM(D102,D107,D112,D116,D122,D127)</f>
        <v>11229737</v>
      </c>
      <c r="E101" s="230">
        <f>SUM(E102,E107,E112,E116,E122,E127)</f>
        <v>5789922</v>
      </c>
      <c r="F101" s="231">
        <f t="shared" si="3"/>
        <v>51.55883882231615</v>
      </c>
    </row>
    <row r="102" spans="1:6" s="299" customFormat="1" ht="19.5" customHeight="1">
      <c r="A102" s="232"/>
      <c r="B102" s="233" t="s">
        <v>140</v>
      </c>
      <c r="C102" s="280" t="s">
        <v>185</v>
      </c>
      <c r="D102" s="235">
        <f>D103</f>
        <v>451300</v>
      </c>
      <c r="E102" s="235">
        <f>E103</f>
        <v>223967</v>
      </c>
      <c r="F102" s="236">
        <f t="shared" si="3"/>
        <v>49.627077332151565</v>
      </c>
    </row>
    <row r="103" spans="1:6" s="282" customFormat="1" ht="19.5" customHeight="1">
      <c r="A103" s="239"/>
      <c r="B103" s="240"/>
      <c r="C103" s="68" t="s">
        <v>569</v>
      </c>
      <c r="D103" s="237">
        <v>451300</v>
      </c>
      <c r="E103" s="237">
        <v>223967</v>
      </c>
      <c r="F103" s="238">
        <f t="shared" si="3"/>
        <v>49.627077332151565</v>
      </c>
    </row>
    <row r="104" spans="1:6" s="281" customFormat="1" ht="9.75" customHeight="1">
      <c r="A104" s="241"/>
      <c r="B104" s="242"/>
      <c r="C104" s="243" t="s">
        <v>571</v>
      </c>
      <c r="D104" s="244"/>
      <c r="E104" s="244"/>
      <c r="F104" s="245"/>
    </row>
    <row r="105" spans="1:6" s="281" customFormat="1" ht="19.5" customHeight="1">
      <c r="A105" s="241"/>
      <c r="B105" s="242"/>
      <c r="C105" s="243" t="s">
        <v>572</v>
      </c>
      <c r="D105" s="244">
        <v>443787</v>
      </c>
      <c r="E105" s="244">
        <v>216454</v>
      </c>
      <c r="F105" s="268">
        <f t="shared" si="3"/>
        <v>48.774299382361356</v>
      </c>
    </row>
    <row r="106" spans="1:6" s="281" customFormat="1" ht="7.5" customHeight="1">
      <c r="A106" s="241"/>
      <c r="B106" s="242"/>
      <c r="C106" s="243"/>
      <c r="D106" s="244"/>
      <c r="E106" s="244"/>
      <c r="F106" s="245"/>
    </row>
    <row r="107" spans="1:6" s="299" customFormat="1" ht="19.5" customHeight="1">
      <c r="A107" s="232"/>
      <c r="B107" s="233" t="s">
        <v>76</v>
      </c>
      <c r="C107" s="247" t="s">
        <v>77</v>
      </c>
      <c r="D107" s="235">
        <f>D108</f>
        <v>1309753</v>
      </c>
      <c r="E107" s="235">
        <f>E108</f>
        <v>698881</v>
      </c>
      <c r="F107" s="236">
        <f t="shared" si="3"/>
        <v>53.35975561804401</v>
      </c>
    </row>
    <row r="108" spans="1:6" s="282" customFormat="1" ht="19.5" customHeight="1">
      <c r="A108" s="239"/>
      <c r="B108" s="240"/>
      <c r="C108" s="68" t="s">
        <v>569</v>
      </c>
      <c r="D108" s="237">
        <v>1309753</v>
      </c>
      <c r="E108" s="237">
        <v>698881</v>
      </c>
      <c r="F108" s="238">
        <f t="shared" si="3"/>
        <v>53.35975561804401</v>
      </c>
    </row>
    <row r="109" spans="1:6" s="281" customFormat="1" ht="9.75" customHeight="1">
      <c r="A109" s="241"/>
      <c r="B109" s="242"/>
      <c r="C109" s="243" t="s">
        <v>571</v>
      </c>
      <c r="D109" s="244"/>
      <c r="E109" s="244"/>
      <c r="F109" s="245"/>
    </row>
    <row r="110" spans="1:6" s="281" customFormat="1" ht="19.5" customHeight="1">
      <c r="A110" s="241"/>
      <c r="B110" s="242"/>
      <c r="C110" s="243" t="s">
        <v>572</v>
      </c>
      <c r="D110" s="244">
        <v>965503</v>
      </c>
      <c r="E110" s="244">
        <v>522781</v>
      </c>
      <c r="F110" s="268">
        <f t="shared" si="3"/>
        <v>54.145973653111376</v>
      </c>
    </row>
    <row r="111" spans="1:6" s="281" customFormat="1" ht="7.5" customHeight="1">
      <c r="A111" s="241"/>
      <c r="B111" s="242"/>
      <c r="C111" s="243"/>
      <c r="D111" s="244"/>
      <c r="E111" s="244"/>
      <c r="F111" s="245"/>
    </row>
    <row r="112" spans="1:6" s="299" customFormat="1" ht="19.5" customHeight="1">
      <c r="A112" s="232"/>
      <c r="B112" s="233" t="s">
        <v>575</v>
      </c>
      <c r="C112" s="247" t="s">
        <v>389</v>
      </c>
      <c r="D112" s="235">
        <f>SUM(D113,D114)</f>
        <v>541000</v>
      </c>
      <c r="E112" s="235">
        <f>SUM(E113,E114)</f>
        <v>243896</v>
      </c>
      <c r="F112" s="236">
        <f t="shared" si="3"/>
        <v>45.08243992606285</v>
      </c>
    </row>
    <row r="113" spans="1:6" s="282" customFormat="1" ht="19.5" customHeight="1">
      <c r="A113" s="239"/>
      <c r="B113" s="240"/>
      <c r="C113" s="68" t="s">
        <v>569</v>
      </c>
      <c r="D113" s="237">
        <v>531000</v>
      </c>
      <c r="E113" s="237">
        <v>239193</v>
      </c>
      <c r="F113" s="238">
        <f t="shared" si="3"/>
        <v>45.045762711864406</v>
      </c>
    </row>
    <row r="114" spans="1:6" s="282" customFormat="1" ht="19.5" customHeight="1">
      <c r="A114" s="239"/>
      <c r="B114" s="240"/>
      <c r="C114" s="68" t="s">
        <v>574</v>
      </c>
      <c r="D114" s="237">
        <v>10000</v>
      </c>
      <c r="E114" s="237">
        <v>4703</v>
      </c>
      <c r="F114" s="238">
        <f t="shared" si="3"/>
        <v>47.03</v>
      </c>
    </row>
    <row r="115" spans="1:6" s="281" customFormat="1" ht="7.5" customHeight="1">
      <c r="A115" s="241"/>
      <c r="B115" s="242"/>
      <c r="C115" s="243"/>
      <c r="D115" s="244"/>
      <c r="E115" s="244"/>
      <c r="F115" s="245"/>
    </row>
    <row r="116" spans="1:6" s="299" customFormat="1" ht="19.5" customHeight="1">
      <c r="A116" s="232"/>
      <c r="B116" s="233" t="s">
        <v>78</v>
      </c>
      <c r="C116" s="247" t="s">
        <v>227</v>
      </c>
      <c r="D116" s="235">
        <f>D117+D120</f>
        <v>8127954</v>
      </c>
      <c r="E116" s="235">
        <f>E117+E120</f>
        <v>4470840</v>
      </c>
      <c r="F116" s="236">
        <f t="shared" si="3"/>
        <v>55.00572468791039</v>
      </c>
    </row>
    <row r="117" spans="1:6" s="282" customFormat="1" ht="19.5" customHeight="1">
      <c r="A117" s="239"/>
      <c r="B117" s="240"/>
      <c r="C117" s="68" t="s">
        <v>569</v>
      </c>
      <c r="D117" s="237">
        <v>7740664</v>
      </c>
      <c r="E117" s="237">
        <v>4215678</v>
      </c>
      <c r="F117" s="238">
        <f t="shared" si="3"/>
        <v>54.46145188578137</v>
      </c>
    </row>
    <row r="118" spans="1:6" s="281" customFormat="1" ht="9.75" customHeight="1">
      <c r="A118" s="241"/>
      <c r="B118" s="242"/>
      <c r="C118" s="243" t="s">
        <v>571</v>
      </c>
      <c r="D118" s="244"/>
      <c r="E118" s="244"/>
      <c r="F118" s="245"/>
    </row>
    <row r="119" spans="1:6" s="281" customFormat="1" ht="19.5" customHeight="1">
      <c r="A119" s="241"/>
      <c r="B119" s="242"/>
      <c r="C119" s="243" t="s">
        <v>572</v>
      </c>
      <c r="D119" s="244">
        <v>5769538</v>
      </c>
      <c r="E119" s="244">
        <v>3218294</v>
      </c>
      <c r="F119" s="268">
        <f>E119/D119*100</f>
        <v>55.78079215354852</v>
      </c>
    </row>
    <row r="120" spans="1:6" s="282" customFormat="1" ht="19.5" customHeight="1">
      <c r="A120" s="239"/>
      <c r="B120" s="240"/>
      <c r="C120" s="68" t="s">
        <v>574</v>
      </c>
      <c r="D120" s="237">
        <v>387290</v>
      </c>
      <c r="E120" s="237">
        <v>255162</v>
      </c>
      <c r="F120" s="238">
        <f aca="true" t="shared" si="4" ref="F120:F153">E120/D120*100</f>
        <v>65.88396292184152</v>
      </c>
    </row>
    <row r="121" spans="1:6" s="281" customFormat="1" ht="7.5" customHeight="1">
      <c r="A121" s="241"/>
      <c r="B121" s="242"/>
      <c r="C121" s="243"/>
      <c r="D121" s="244"/>
      <c r="E121" s="244"/>
      <c r="F121" s="245"/>
    </row>
    <row r="122" spans="1:6" s="299" customFormat="1" ht="19.5" customHeight="1">
      <c r="A122" s="232"/>
      <c r="B122" s="233" t="s">
        <v>141</v>
      </c>
      <c r="C122" s="280" t="s">
        <v>142</v>
      </c>
      <c r="D122" s="235">
        <f>D123</f>
        <v>20000</v>
      </c>
      <c r="E122" s="235">
        <f>E123</f>
        <v>18829</v>
      </c>
      <c r="F122" s="236">
        <f t="shared" si="4"/>
        <v>94.145</v>
      </c>
    </row>
    <row r="123" spans="1:6" s="282" customFormat="1" ht="19.5" customHeight="1">
      <c r="A123" s="239"/>
      <c r="B123" s="240"/>
      <c r="C123" s="68" t="s">
        <v>569</v>
      </c>
      <c r="D123" s="237">
        <v>20000</v>
      </c>
      <c r="E123" s="237">
        <v>18829</v>
      </c>
      <c r="F123" s="238">
        <f t="shared" si="4"/>
        <v>94.145</v>
      </c>
    </row>
    <row r="124" spans="1:6" s="281" customFormat="1" ht="9.75" customHeight="1">
      <c r="A124" s="241"/>
      <c r="B124" s="242"/>
      <c r="C124" s="243" t="s">
        <v>571</v>
      </c>
      <c r="D124" s="244"/>
      <c r="E124" s="244"/>
      <c r="F124" s="245"/>
    </row>
    <row r="125" spans="1:6" s="281" customFormat="1" ht="19.5" customHeight="1">
      <c r="A125" s="241"/>
      <c r="B125" s="242"/>
      <c r="C125" s="243" t="s">
        <v>572</v>
      </c>
      <c r="D125" s="244">
        <v>443</v>
      </c>
      <c r="E125" s="244">
        <v>443</v>
      </c>
      <c r="F125" s="268">
        <f t="shared" si="4"/>
        <v>100</v>
      </c>
    </row>
    <row r="126" spans="1:6" s="281" customFormat="1" ht="9" customHeight="1">
      <c r="A126" s="241"/>
      <c r="B126" s="242"/>
      <c r="C126" s="243"/>
      <c r="D126" s="244"/>
      <c r="E126" s="244"/>
      <c r="F126" s="268"/>
    </row>
    <row r="127" spans="1:6" s="299" customFormat="1" ht="19.5" customHeight="1">
      <c r="A127" s="232"/>
      <c r="B127" s="233" t="s">
        <v>79</v>
      </c>
      <c r="C127" s="247" t="s">
        <v>55</v>
      </c>
      <c r="D127" s="235">
        <f>SUM(D128,D132)</f>
        <v>779730</v>
      </c>
      <c r="E127" s="235">
        <f>SUM(E128,E132)</f>
        <v>133509</v>
      </c>
      <c r="F127" s="236">
        <f t="shared" si="4"/>
        <v>17.122465468816127</v>
      </c>
    </row>
    <row r="128" spans="1:6" s="282" customFormat="1" ht="19.5" customHeight="1">
      <c r="A128" s="239"/>
      <c r="B128" s="240"/>
      <c r="C128" s="68" t="s">
        <v>569</v>
      </c>
      <c r="D128" s="237">
        <v>379730</v>
      </c>
      <c r="E128" s="237">
        <v>133509</v>
      </c>
      <c r="F128" s="238">
        <f t="shared" si="4"/>
        <v>35.15892871250625</v>
      </c>
    </row>
    <row r="129" spans="1:6" s="281" customFormat="1" ht="9.75" customHeight="1">
      <c r="A129" s="241"/>
      <c r="B129" s="242"/>
      <c r="C129" s="243" t="s">
        <v>571</v>
      </c>
      <c r="D129" s="244"/>
      <c r="E129" s="244"/>
      <c r="F129" s="245"/>
    </row>
    <row r="130" spans="1:6" s="281" customFormat="1" ht="19.5" customHeight="1">
      <c r="A130" s="241"/>
      <c r="B130" s="242"/>
      <c r="C130" s="243" t="s">
        <v>572</v>
      </c>
      <c r="D130" s="244">
        <v>2900</v>
      </c>
      <c r="E130" s="244">
        <v>827</v>
      </c>
      <c r="F130" s="268">
        <f t="shared" si="4"/>
        <v>28.51724137931034</v>
      </c>
    </row>
    <row r="131" spans="1:6" s="281" customFormat="1" ht="19.5" customHeight="1">
      <c r="A131" s="241"/>
      <c r="B131" s="242"/>
      <c r="C131" s="243" t="s">
        <v>573</v>
      </c>
      <c r="D131" s="244">
        <v>5770</v>
      </c>
      <c r="E131" s="244">
        <v>2880</v>
      </c>
      <c r="F131" s="268">
        <f t="shared" si="4"/>
        <v>49.91334488734835</v>
      </c>
    </row>
    <row r="132" spans="1:6" s="281" customFormat="1" ht="19.5" customHeight="1" thickBot="1">
      <c r="A132" s="343"/>
      <c r="B132" s="344"/>
      <c r="C132" s="340" t="s">
        <v>574</v>
      </c>
      <c r="D132" s="341">
        <v>400000</v>
      </c>
      <c r="E132" s="341">
        <v>0</v>
      </c>
      <c r="F132" s="342">
        <f t="shared" si="4"/>
        <v>0</v>
      </c>
    </row>
    <row r="133" spans="1:6" s="281" customFormat="1" ht="10.5" customHeight="1" thickBot="1">
      <c r="A133" s="283"/>
      <c r="B133" s="283"/>
      <c r="C133" s="284"/>
      <c r="D133" s="285"/>
      <c r="E133" s="285"/>
      <c r="F133" s="324"/>
    </row>
    <row r="134" spans="1:6" s="281" customFormat="1" ht="12" customHeight="1" thickBot="1">
      <c r="A134" s="334">
        <v>1</v>
      </c>
      <c r="B134" s="335">
        <v>2</v>
      </c>
      <c r="C134" s="335">
        <v>3</v>
      </c>
      <c r="D134" s="336">
        <v>4</v>
      </c>
      <c r="E134" s="336">
        <v>5</v>
      </c>
      <c r="F134" s="337">
        <v>6</v>
      </c>
    </row>
    <row r="135" spans="1:6" s="281" customFormat="1" ht="7.5" customHeight="1">
      <c r="A135" s="241"/>
      <c r="B135" s="242"/>
      <c r="C135" s="243"/>
      <c r="D135" s="244"/>
      <c r="E135" s="244"/>
      <c r="F135" s="245"/>
    </row>
    <row r="136" spans="1:6" s="297" customFormat="1" ht="40.5" customHeight="1">
      <c r="A136" s="273" t="s">
        <v>420</v>
      </c>
      <c r="B136" s="228"/>
      <c r="C136" s="229" t="s">
        <v>273</v>
      </c>
      <c r="D136" s="286">
        <f>D137</f>
        <v>6790</v>
      </c>
      <c r="E136" s="286">
        <f>E137</f>
        <v>850</v>
      </c>
      <c r="F136" s="231">
        <f t="shared" si="4"/>
        <v>12.51840942562592</v>
      </c>
    </row>
    <row r="137" spans="1:6" s="299" customFormat="1" ht="30" customHeight="1">
      <c r="A137" s="232"/>
      <c r="B137" s="287" t="s">
        <v>465</v>
      </c>
      <c r="C137" s="234" t="s">
        <v>576</v>
      </c>
      <c r="D137" s="288">
        <f>D138</f>
        <v>6790</v>
      </c>
      <c r="E137" s="235">
        <f>E138</f>
        <v>850</v>
      </c>
      <c r="F137" s="236">
        <f t="shared" si="4"/>
        <v>12.51840942562592</v>
      </c>
    </row>
    <row r="138" spans="1:6" s="282" customFormat="1" ht="19.5" customHeight="1">
      <c r="A138" s="239"/>
      <c r="B138" s="240"/>
      <c r="C138" s="68" t="s">
        <v>569</v>
      </c>
      <c r="D138" s="237">
        <v>6790</v>
      </c>
      <c r="E138" s="237">
        <v>850</v>
      </c>
      <c r="F138" s="238">
        <f t="shared" si="4"/>
        <v>12.51840942562592</v>
      </c>
    </row>
    <row r="139" spans="1:6" s="281" customFormat="1" ht="9.75" customHeight="1">
      <c r="A139" s="241"/>
      <c r="B139" s="242"/>
      <c r="C139" s="243" t="s">
        <v>571</v>
      </c>
      <c r="D139" s="244"/>
      <c r="E139" s="244"/>
      <c r="F139" s="245"/>
    </row>
    <row r="140" spans="1:6" s="281" customFormat="1" ht="19.5" customHeight="1">
      <c r="A140" s="241"/>
      <c r="B140" s="242"/>
      <c r="C140" s="243" t="s">
        <v>572</v>
      </c>
      <c r="D140" s="244">
        <v>6790</v>
      </c>
      <c r="E140" s="244">
        <v>850</v>
      </c>
      <c r="F140" s="268">
        <f t="shared" si="4"/>
        <v>12.51840942562592</v>
      </c>
    </row>
    <row r="141" spans="1:6" s="281" customFormat="1" ht="8.25" customHeight="1">
      <c r="A141" s="241"/>
      <c r="B141" s="242"/>
      <c r="C141" s="243"/>
      <c r="D141" s="244"/>
      <c r="E141" s="244"/>
      <c r="F141" s="268"/>
    </row>
    <row r="142" spans="1:6" s="281" customFormat="1" ht="19.5" customHeight="1">
      <c r="A142" s="273" t="s">
        <v>367</v>
      </c>
      <c r="B142" s="228"/>
      <c r="C142" s="229" t="s">
        <v>368</v>
      </c>
      <c r="D142" s="286">
        <f>D143</f>
        <v>1000</v>
      </c>
      <c r="E142" s="286">
        <f>E143</f>
        <v>0</v>
      </c>
      <c r="F142" s="231">
        <f>E142/D142*100</f>
        <v>0</v>
      </c>
    </row>
    <row r="143" spans="1:6" s="281" customFormat="1" ht="19.5" customHeight="1">
      <c r="A143" s="232"/>
      <c r="B143" s="287" t="s">
        <v>369</v>
      </c>
      <c r="C143" s="234" t="s">
        <v>370</v>
      </c>
      <c r="D143" s="288">
        <f>D144</f>
        <v>1000</v>
      </c>
      <c r="E143" s="235">
        <f>E144</f>
        <v>0</v>
      </c>
      <c r="F143" s="236">
        <f>E143/D143*100</f>
        <v>0</v>
      </c>
    </row>
    <row r="144" spans="1:6" s="281" customFormat="1" ht="19.5" customHeight="1">
      <c r="A144" s="239"/>
      <c r="B144" s="240"/>
      <c r="C144" s="68" t="s">
        <v>569</v>
      </c>
      <c r="D144" s="237">
        <v>1000</v>
      </c>
      <c r="E144" s="237">
        <v>0</v>
      </c>
      <c r="F144" s="238">
        <f>E144/D144*100</f>
        <v>0</v>
      </c>
    </row>
    <row r="145" spans="1:6" s="281" customFormat="1" ht="7.5" customHeight="1">
      <c r="A145" s="241"/>
      <c r="B145" s="242"/>
      <c r="C145" s="243"/>
      <c r="D145" s="244"/>
      <c r="E145" s="244"/>
      <c r="F145" s="245"/>
    </row>
    <row r="146" spans="1:6" s="297" customFormat="1" ht="30" customHeight="1">
      <c r="A146" s="273" t="s">
        <v>80</v>
      </c>
      <c r="B146" s="228"/>
      <c r="C146" s="229" t="s">
        <v>577</v>
      </c>
      <c r="D146" s="230">
        <f>D147+D155+D160+D165+D173+D168+D152</f>
        <v>4328888</v>
      </c>
      <c r="E146" s="230">
        <f>E147+E155+E160+E165+E173+E168+E152</f>
        <v>2121580</v>
      </c>
      <c r="F146" s="231">
        <f t="shared" si="4"/>
        <v>49.009814991748456</v>
      </c>
    </row>
    <row r="147" spans="1:6" s="299" customFormat="1" ht="19.5" customHeight="1">
      <c r="A147" s="232"/>
      <c r="B147" s="233" t="s">
        <v>81</v>
      </c>
      <c r="C147" s="247" t="s">
        <v>284</v>
      </c>
      <c r="D147" s="235">
        <f>D148</f>
        <v>120000</v>
      </c>
      <c r="E147" s="235">
        <f>E148</f>
        <v>80000</v>
      </c>
      <c r="F147" s="236">
        <f t="shared" si="4"/>
        <v>66.66666666666666</v>
      </c>
    </row>
    <row r="148" spans="1:6" s="282" customFormat="1" ht="19.5" customHeight="1">
      <c r="A148" s="239"/>
      <c r="B148" s="240"/>
      <c r="C148" s="68" t="s">
        <v>569</v>
      </c>
      <c r="D148" s="237">
        <v>120000</v>
      </c>
      <c r="E148" s="237">
        <v>80000</v>
      </c>
      <c r="F148" s="238">
        <f t="shared" si="4"/>
        <v>66.66666666666666</v>
      </c>
    </row>
    <row r="149" spans="1:6" s="281" customFormat="1" ht="12" customHeight="1">
      <c r="A149" s="241"/>
      <c r="B149" s="242"/>
      <c r="C149" s="243" t="s">
        <v>571</v>
      </c>
      <c r="D149" s="244"/>
      <c r="E149" s="244"/>
      <c r="F149" s="245"/>
    </row>
    <row r="150" spans="1:6" s="281" customFormat="1" ht="19.5" customHeight="1">
      <c r="A150" s="241"/>
      <c r="B150" s="242"/>
      <c r="C150" s="243" t="s">
        <v>573</v>
      </c>
      <c r="D150" s="244">
        <v>120000</v>
      </c>
      <c r="E150" s="244">
        <v>80000</v>
      </c>
      <c r="F150" s="268">
        <f t="shared" si="4"/>
        <v>66.66666666666666</v>
      </c>
    </row>
    <row r="151" spans="1:6" s="281" customFormat="1" ht="7.5" customHeight="1">
      <c r="A151" s="241"/>
      <c r="B151" s="242"/>
      <c r="C151" s="243"/>
      <c r="D151" s="244"/>
      <c r="E151" s="244"/>
      <c r="F151" s="245"/>
    </row>
    <row r="152" spans="1:6" s="299" customFormat="1" ht="19.5" customHeight="1">
      <c r="A152" s="232"/>
      <c r="B152" s="233" t="s">
        <v>578</v>
      </c>
      <c r="C152" s="247" t="s">
        <v>479</v>
      </c>
      <c r="D152" s="235">
        <f>D153</f>
        <v>5000</v>
      </c>
      <c r="E152" s="235">
        <f>E153</f>
        <v>0</v>
      </c>
      <c r="F152" s="236">
        <f t="shared" si="4"/>
        <v>0</v>
      </c>
    </row>
    <row r="153" spans="1:6" s="282" customFormat="1" ht="19.5" customHeight="1">
      <c r="A153" s="239"/>
      <c r="B153" s="240"/>
      <c r="C153" s="68" t="s">
        <v>569</v>
      </c>
      <c r="D153" s="237">
        <v>5000</v>
      </c>
      <c r="E153" s="237">
        <v>0</v>
      </c>
      <c r="F153" s="238">
        <f t="shared" si="4"/>
        <v>0</v>
      </c>
    </row>
    <row r="154" spans="1:6" s="281" customFormat="1" ht="7.5" customHeight="1">
      <c r="A154" s="241"/>
      <c r="B154" s="242"/>
      <c r="C154" s="243"/>
      <c r="D154" s="244"/>
      <c r="E154" s="244"/>
      <c r="F154" s="245"/>
    </row>
    <row r="155" spans="1:6" s="299" customFormat="1" ht="19.5" customHeight="1">
      <c r="A155" s="232"/>
      <c r="B155" s="233" t="s">
        <v>82</v>
      </c>
      <c r="C155" s="234" t="s">
        <v>218</v>
      </c>
      <c r="D155" s="235">
        <f>D156</f>
        <v>3817000</v>
      </c>
      <c r="E155" s="235">
        <f>E156</f>
        <v>1922446</v>
      </c>
      <c r="F155" s="236">
        <f aca="true" t="shared" si="5" ref="F155:F196">E155/D155*100</f>
        <v>50.3653654702646</v>
      </c>
    </row>
    <row r="156" spans="1:6" s="282" customFormat="1" ht="19.5" customHeight="1">
      <c r="A156" s="239"/>
      <c r="B156" s="240"/>
      <c r="C156" s="68" t="s">
        <v>569</v>
      </c>
      <c r="D156" s="237">
        <v>3817000</v>
      </c>
      <c r="E156" s="237">
        <v>1922446</v>
      </c>
      <c r="F156" s="238">
        <f t="shared" si="5"/>
        <v>50.3653654702646</v>
      </c>
    </row>
    <row r="157" spans="1:6" s="281" customFormat="1" ht="9.75" customHeight="1">
      <c r="A157" s="241"/>
      <c r="B157" s="242"/>
      <c r="C157" s="243" t="s">
        <v>571</v>
      </c>
      <c r="D157" s="244"/>
      <c r="E157" s="244"/>
      <c r="F157" s="245"/>
    </row>
    <row r="158" spans="1:6" s="281" customFormat="1" ht="19.5" customHeight="1">
      <c r="A158" s="241"/>
      <c r="B158" s="242"/>
      <c r="C158" s="243" t="s">
        <v>572</v>
      </c>
      <c r="D158" s="244">
        <v>2800412</v>
      </c>
      <c r="E158" s="244">
        <v>1416651</v>
      </c>
      <c r="F158" s="268">
        <f t="shared" si="5"/>
        <v>50.58723502113261</v>
      </c>
    </row>
    <row r="159" spans="1:6" s="281" customFormat="1" ht="7.5" customHeight="1">
      <c r="A159" s="241"/>
      <c r="B159" s="242"/>
      <c r="C159" s="243"/>
      <c r="D159" s="244"/>
      <c r="E159" s="244"/>
      <c r="F159" s="245"/>
    </row>
    <row r="160" spans="1:6" s="299" customFormat="1" ht="19.5" customHeight="1">
      <c r="A160" s="232"/>
      <c r="B160" s="233" t="s">
        <v>83</v>
      </c>
      <c r="C160" s="247" t="s">
        <v>84</v>
      </c>
      <c r="D160" s="235">
        <f>SUM(D161)</f>
        <v>228633</v>
      </c>
      <c r="E160" s="235">
        <f>SUM(E161)</f>
        <v>50913</v>
      </c>
      <c r="F160" s="236">
        <f t="shared" si="5"/>
        <v>22.268438939260736</v>
      </c>
    </row>
    <row r="161" spans="1:6" s="282" customFormat="1" ht="19.5" customHeight="1">
      <c r="A161" s="239"/>
      <c r="B161" s="240"/>
      <c r="C161" s="68" t="s">
        <v>569</v>
      </c>
      <c r="D161" s="237">
        <v>228633</v>
      </c>
      <c r="E161" s="237">
        <v>50913</v>
      </c>
      <c r="F161" s="238">
        <f t="shared" si="5"/>
        <v>22.268438939260736</v>
      </c>
    </row>
    <row r="162" spans="1:6" s="281" customFormat="1" ht="9.75" customHeight="1">
      <c r="A162" s="241"/>
      <c r="B162" s="242"/>
      <c r="C162" s="243" t="s">
        <v>571</v>
      </c>
      <c r="D162" s="244"/>
      <c r="E162" s="244"/>
      <c r="F162" s="245"/>
    </row>
    <row r="163" spans="1:6" s="281" customFormat="1" ht="19.5" customHeight="1">
      <c r="A163" s="241"/>
      <c r="B163" s="242"/>
      <c r="C163" s="243" t="s">
        <v>572</v>
      </c>
      <c r="D163" s="244">
        <v>33066</v>
      </c>
      <c r="E163" s="244">
        <v>16015</v>
      </c>
      <c r="F163" s="268">
        <f t="shared" si="5"/>
        <v>48.43343615798706</v>
      </c>
    </row>
    <row r="164" spans="1:6" s="281" customFormat="1" ht="8.25" customHeight="1">
      <c r="A164" s="241"/>
      <c r="B164" s="242"/>
      <c r="C164" s="243"/>
      <c r="D164" s="244"/>
      <c r="E164" s="244"/>
      <c r="F164" s="245"/>
    </row>
    <row r="165" spans="1:6" s="299" customFormat="1" ht="19.5" customHeight="1">
      <c r="A165" s="232"/>
      <c r="B165" s="233" t="s">
        <v>143</v>
      </c>
      <c r="C165" s="280" t="s">
        <v>144</v>
      </c>
      <c r="D165" s="235">
        <f>SUM(D166)</f>
        <v>4000</v>
      </c>
      <c r="E165" s="235">
        <f>SUM(E166)</f>
        <v>1371</v>
      </c>
      <c r="F165" s="236">
        <f t="shared" si="5"/>
        <v>34.275</v>
      </c>
    </row>
    <row r="166" spans="1:6" s="282" customFormat="1" ht="19.5" customHeight="1">
      <c r="A166" s="239"/>
      <c r="B166" s="240"/>
      <c r="C166" s="68" t="s">
        <v>569</v>
      </c>
      <c r="D166" s="237">
        <v>4000</v>
      </c>
      <c r="E166" s="237">
        <v>1371</v>
      </c>
      <c r="F166" s="238">
        <f t="shared" si="5"/>
        <v>34.275</v>
      </c>
    </row>
    <row r="167" spans="1:6" s="281" customFormat="1" ht="7.5" customHeight="1">
      <c r="A167" s="241"/>
      <c r="B167" s="242"/>
      <c r="C167" s="243"/>
      <c r="D167" s="244"/>
      <c r="E167" s="244"/>
      <c r="F167" s="245"/>
    </row>
    <row r="168" spans="1:6" s="299" customFormat="1" ht="19.5" customHeight="1">
      <c r="A168" s="232"/>
      <c r="B168" s="233" t="s">
        <v>323</v>
      </c>
      <c r="C168" s="280" t="s">
        <v>324</v>
      </c>
      <c r="D168" s="235">
        <f>D169</f>
        <v>154155</v>
      </c>
      <c r="E168" s="235">
        <f>E169</f>
        <v>66850</v>
      </c>
      <c r="F168" s="236">
        <f t="shared" si="5"/>
        <v>43.365443871428106</v>
      </c>
    </row>
    <row r="169" spans="1:6" s="282" customFormat="1" ht="19.5" customHeight="1">
      <c r="A169" s="239"/>
      <c r="B169" s="240"/>
      <c r="C169" s="68" t="s">
        <v>569</v>
      </c>
      <c r="D169" s="237">
        <v>154155</v>
      </c>
      <c r="E169" s="237">
        <v>66850</v>
      </c>
      <c r="F169" s="238">
        <f t="shared" si="5"/>
        <v>43.365443871428106</v>
      </c>
    </row>
    <row r="170" spans="1:6" s="281" customFormat="1" ht="9.75" customHeight="1">
      <c r="A170" s="241"/>
      <c r="B170" s="242"/>
      <c r="C170" s="243" t="s">
        <v>571</v>
      </c>
      <c r="D170" s="244"/>
      <c r="E170" s="244"/>
      <c r="F170" s="245"/>
    </row>
    <row r="171" spans="1:6" s="281" customFormat="1" ht="19.5" customHeight="1">
      <c r="A171" s="241"/>
      <c r="B171" s="242"/>
      <c r="C171" s="243" t="s">
        <v>572</v>
      </c>
      <c r="D171" s="244">
        <v>126851</v>
      </c>
      <c r="E171" s="244">
        <v>60392</v>
      </c>
      <c r="F171" s="268">
        <f t="shared" si="5"/>
        <v>47.608611678268204</v>
      </c>
    </row>
    <row r="172" spans="1:6" s="281" customFormat="1" ht="7.5" customHeight="1">
      <c r="A172" s="241"/>
      <c r="B172" s="242"/>
      <c r="C172" s="243"/>
      <c r="D172" s="244"/>
      <c r="E172" s="244"/>
      <c r="F172" s="245"/>
    </row>
    <row r="173" spans="1:6" s="299" customFormat="1" ht="19.5" customHeight="1">
      <c r="A173" s="232"/>
      <c r="B173" s="233" t="s">
        <v>230</v>
      </c>
      <c r="C173" s="280" t="s">
        <v>55</v>
      </c>
      <c r="D173" s="235">
        <f>D174</f>
        <v>100</v>
      </c>
      <c r="E173" s="235">
        <f>E174</f>
        <v>0</v>
      </c>
      <c r="F173" s="236">
        <f t="shared" si="5"/>
        <v>0</v>
      </c>
    </row>
    <row r="174" spans="1:6" s="282" customFormat="1" ht="19.5" customHeight="1" thickBot="1">
      <c r="A174" s="338"/>
      <c r="B174" s="339"/>
      <c r="C174" s="340" t="s">
        <v>569</v>
      </c>
      <c r="D174" s="341">
        <v>100</v>
      </c>
      <c r="E174" s="341">
        <v>0</v>
      </c>
      <c r="F174" s="342">
        <f t="shared" si="5"/>
        <v>0</v>
      </c>
    </row>
    <row r="175" spans="1:6" s="282" customFormat="1" ht="12" customHeight="1" thickBot="1">
      <c r="A175" s="325"/>
      <c r="B175" s="325"/>
      <c r="C175" s="326"/>
      <c r="D175" s="327"/>
      <c r="E175" s="327"/>
      <c r="F175" s="328"/>
    </row>
    <row r="176" spans="1:6" s="282" customFormat="1" ht="14.25" customHeight="1" thickBot="1">
      <c r="A176" s="334">
        <v>1</v>
      </c>
      <c r="B176" s="335">
        <v>2</v>
      </c>
      <c r="C176" s="335">
        <v>3</v>
      </c>
      <c r="D176" s="336">
        <v>4</v>
      </c>
      <c r="E176" s="336">
        <v>5</v>
      </c>
      <c r="F176" s="337">
        <v>6</v>
      </c>
    </row>
    <row r="177" spans="1:6" s="281" customFormat="1" ht="7.5" customHeight="1">
      <c r="A177" s="241"/>
      <c r="B177" s="242"/>
      <c r="C177" s="243"/>
      <c r="D177" s="244"/>
      <c r="E177" s="244"/>
      <c r="F177" s="289"/>
    </row>
    <row r="178" spans="1:6" s="281" customFormat="1" ht="66.75" customHeight="1">
      <c r="A178" s="227" t="s">
        <v>423</v>
      </c>
      <c r="B178" s="228"/>
      <c r="C178" s="229" t="s">
        <v>579</v>
      </c>
      <c r="D178" s="230">
        <f>SUM(D179)</f>
        <v>80000</v>
      </c>
      <c r="E178" s="230">
        <f>SUM(E179)</f>
        <v>22650</v>
      </c>
      <c r="F178" s="231">
        <f t="shared" si="5"/>
        <v>28.3125</v>
      </c>
    </row>
    <row r="179" spans="1:6" s="281" customFormat="1" ht="29.25" customHeight="1">
      <c r="A179" s="232"/>
      <c r="B179" s="233" t="s">
        <v>580</v>
      </c>
      <c r="C179" s="234" t="s">
        <v>581</v>
      </c>
      <c r="D179" s="235">
        <f>SUM(D180)</f>
        <v>80000</v>
      </c>
      <c r="E179" s="235">
        <f>SUM(E180)</f>
        <v>22650</v>
      </c>
      <c r="F179" s="236">
        <f t="shared" si="5"/>
        <v>28.3125</v>
      </c>
    </row>
    <row r="180" spans="1:6" s="281" customFormat="1" ht="19.5" customHeight="1">
      <c r="A180" s="232"/>
      <c r="B180" s="233"/>
      <c r="C180" s="322" t="s">
        <v>569</v>
      </c>
      <c r="D180" s="323">
        <v>80000</v>
      </c>
      <c r="E180" s="323">
        <v>22650</v>
      </c>
      <c r="F180" s="238">
        <f t="shared" si="5"/>
        <v>28.3125</v>
      </c>
    </row>
    <row r="181" spans="1:6" s="281" customFormat="1" ht="12" customHeight="1">
      <c r="A181" s="241"/>
      <c r="B181" s="242"/>
      <c r="C181" s="243" t="s">
        <v>571</v>
      </c>
      <c r="D181" s="244"/>
      <c r="E181" s="244"/>
      <c r="F181" s="245"/>
    </row>
    <row r="182" spans="1:6" s="281" customFormat="1" ht="19.5" customHeight="1">
      <c r="A182" s="241"/>
      <c r="B182" s="242"/>
      <c r="C182" s="243" t="s">
        <v>572</v>
      </c>
      <c r="D182" s="244">
        <v>504</v>
      </c>
      <c r="E182" s="244">
        <v>504</v>
      </c>
      <c r="F182" s="268">
        <f>E182/D182*100</f>
        <v>100</v>
      </c>
    </row>
    <row r="183" spans="1:6" s="281" customFormat="1" ht="7.5" customHeight="1">
      <c r="A183" s="239"/>
      <c r="B183" s="240"/>
      <c r="C183" s="68"/>
      <c r="D183" s="237"/>
      <c r="E183" s="237"/>
      <c r="F183" s="236"/>
    </row>
    <row r="184" spans="1:6" s="297" customFormat="1" ht="19.5" customHeight="1">
      <c r="A184" s="227" t="s">
        <v>85</v>
      </c>
      <c r="B184" s="228"/>
      <c r="C184" s="267" t="s">
        <v>86</v>
      </c>
      <c r="D184" s="230">
        <f>D185</f>
        <v>1475200</v>
      </c>
      <c r="E184" s="230">
        <f>E185</f>
        <v>544740</v>
      </c>
      <c r="F184" s="231">
        <f t="shared" si="5"/>
        <v>36.92651843817787</v>
      </c>
    </row>
    <row r="185" spans="1:6" s="299" customFormat="1" ht="30" customHeight="1">
      <c r="A185" s="232"/>
      <c r="B185" s="233" t="s">
        <v>582</v>
      </c>
      <c r="C185" s="234" t="s">
        <v>583</v>
      </c>
      <c r="D185" s="235">
        <f>D186</f>
        <v>1475200</v>
      </c>
      <c r="E185" s="235">
        <f>E186</f>
        <v>544740</v>
      </c>
      <c r="F185" s="236">
        <f t="shared" si="5"/>
        <v>36.92651843817787</v>
      </c>
    </row>
    <row r="186" spans="1:6" s="282" customFormat="1" ht="19.5" customHeight="1">
      <c r="A186" s="239"/>
      <c r="B186" s="240"/>
      <c r="C186" s="68" t="s">
        <v>569</v>
      </c>
      <c r="D186" s="237">
        <v>1475200</v>
      </c>
      <c r="E186" s="237">
        <v>544740</v>
      </c>
      <c r="F186" s="238">
        <f t="shared" si="5"/>
        <v>36.92651843817787</v>
      </c>
    </row>
    <row r="187" spans="1:6" s="281" customFormat="1" ht="11.25" customHeight="1">
      <c r="A187" s="241"/>
      <c r="B187" s="242"/>
      <c r="C187" s="243" t="s">
        <v>571</v>
      </c>
      <c r="D187" s="244"/>
      <c r="E187" s="244"/>
      <c r="F187" s="245"/>
    </row>
    <row r="188" spans="1:6" s="281" customFormat="1" ht="19.5" customHeight="1">
      <c r="A188" s="241"/>
      <c r="B188" s="242"/>
      <c r="C188" s="243" t="s">
        <v>584</v>
      </c>
      <c r="D188" s="244">
        <v>1455200</v>
      </c>
      <c r="E188" s="244">
        <v>524740</v>
      </c>
      <c r="F188" s="268">
        <f t="shared" si="5"/>
        <v>36.05964815832875</v>
      </c>
    </row>
    <row r="189" spans="1:6" s="281" customFormat="1" ht="7.5" customHeight="1">
      <c r="A189" s="241"/>
      <c r="B189" s="242"/>
      <c r="C189" s="243"/>
      <c r="D189" s="244"/>
      <c r="E189" s="244"/>
      <c r="F189" s="268"/>
    </row>
    <row r="190" spans="1:6" s="297" customFormat="1" ht="19.5" customHeight="1">
      <c r="A190" s="227" t="s">
        <v>170</v>
      </c>
      <c r="B190" s="228"/>
      <c r="C190" s="267" t="s">
        <v>171</v>
      </c>
      <c r="D190" s="230">
        <f>D191</f>
        <v>177476</v>
      </c>
      <c r="E190" s="230">
        <f>E191</f>
        <v>0</v>
      </c>
      <c r="F190" s="231">
        <f t="shared" si="5"/>
        <v>0</v>
      </c>
    </row>
    <row r="191" spans="1:6" s="299" customFormat="1" ht="19.5" customHeight="1">
      <c r="A191" s="232"/>
      <c r="B191" s="233" t="s">
        <v>197</v>
      </c>
      <c r="C191" s="247" t="s">
        <v>234</v>
      </c>
      <c r="D191" s="235">
        <f>D192</f>
        <v>177476</v>
      </c>
      <c r="E191" s="235">
        <f>E192</f>
        <v>0</v>
      </c>
      <c r="F191" s="236">
        <f t="shared" si="5"/>
        <v>0</v>
      </c>
    </row>
    <row r="192" spans="1:6" s="282" customFormat="1" ht="19.5" customHeight="1">
      <c r="A192" s="239"/>
      <c r="B192" s="240"/>
      <c r="C192" s="68" t="s">
        <v>569</v>
      </c>
      <c r="D192" s="237">
        <v>177476</v>
      </c>
      <c r="E192" s="237">
        <v>0</v>
      </c>
      <c r="F192" s="238">
        <f t="shared" si="5"/>
        <v>0</v>
      </c>
    </row>
    <row r="193" spans="1:6" s="281" customFormat="1" ht="7.5" customHeight="1">
      <c r="A193" s="241"/>
      <c r="B193" s="242"/>
      <c r="C193" s="243"/>
      <c r="D193" s="244"/>
      <c r="E193" s="244"/>
      <c r="F193" s="245"/>
    </row>
    <row r="194" spans="1:6" s="297" customFormat="1" ht="19.5" customHeight="1">
      <c r="A194" s="227" t="s">
        <v>87</v>
      </c>
      <c r="B194" s="228"/>
      <c r="C194" s="267" t="s">
        <v>88</v>
      </c>
      <c r="D194" s="230">
        <f>SUM(D195,D201,D206,D218,D224,D229,D241,D248,D258,D263)+D211+D236+D253</f>
        <v>34771091</v>
      </c>
      <c r="E194" s="230">
        <f>SUM(E195,E201,E206,E218,E224,E229,E241,E248,E258,E263)+E211+E236+E253</f>
        <v>17154812</v>
      </c>
      <c r="F194" s="231">
        <f t="shared" si="5"/>
        <v>49.33642145424773</v>
      </c>
    </row>
    <row r="195" spans="1:6" s="299" customFormat="1" ht="19.5" customHeight="1">
      <c r="A195" s="232"/>
      <c r="B195" s="233" t="s">
        <v>89</v>
      </c>
      <c r="C195" s="247" t="s">
        <v>90</v>
      </c>
      <c r="D195" s="235">
        <f>D196</f>
        <v>10106230</v>
      </c>
      <c r="E195" s="235">
        <f>E196</f>
        <v>5524884</v>
      </c>
      <c r="F195" s="236">
        <f t="shared" si="5"/>
        <v>54.668100765567374</v>
      </c>
    </row>
    <row r="196" spans="1:6" s="282" customFormat="1" ht="19.5" customHeight="1">
      <c r="A196" s="239"/>
      <c r="B196" s="240"/>
      <c r="C196" s="68" t="s">
        <v>569</v>
      </c>
      <c r="D196" s="237">
        <v>10106230</v>
      </c>
      <c r="E196" s="237">
        <v>5524884</v>
      </c>
      <c r="F196" s="238">
        <f t="shared" si="5"/>
        <v>54.668100765567374</v>
      </c>
    </row>
    <row r="197" spans="1:6" s="281" customFormat="1" ht="9.75" customHeight="1">
      <c r="A197" s="241"/>
      <c r="B197" s="242"/>
      <c r="C197" s="243" t="s">
        <v>571</v>
      </c>
      <c r="D197" s="244"/>
      <c r="E197" s="244"/>
      <c r="F197" s="245"/>
    </row>
    <row r="198" spans="1:6" s="281" customFormat="1" ht="19.5" customHeight="1">
      <c r="A198" s="241"/>
      <c r="B198" s="242"/>
      <c r="C198" s="243" t="s">
        <v>572</v>
      </c>
      <c r="D198" s="244">
        <v>8463294</v>
      </c>
      <c r="E198" s="244">
        <v>4585497</v>
      </c>
      <c r="F198" s="268">
        <f aca="true" t="shared" si="6" ref="F198:F242">E198/D198*100</f>
        <v>54.18099619368062</v>
      </c>
    </row>
    <row r="199" spans="1:6" s="281" customFormat="1" ht="15.75" customHeight="1">
      <c r="A199" s="241"/>
      <c r="B199" s="242"/>
      <c r="C199" s="243" t="s">
        <v>573</v>
      </c>
      <c r="D199" s="244">
        <v>202897</v>
      </c>
      <c r="E199" s="244">
        <v>91542</v>
      </c>
      <c r="F199" s="268">
        <f t="shared" si="6"/>
        <v>45.1174733978324</v>
      </c>
    </row>
    <row r="200" spans="1:6" s="281" customFormat="1" ht="6" customHeight="1">
      <c r="A200" s="241"/>
      <c r="B200" s="242"/>
      <c r="C200" s="243"/>
      <c r="D200" s="244"/>
      <c r="E200" s="244"/>
      <c r="F200" s="245"/>
    </row>
    <row r="201" spans="1:6" s="299" customFormat="1" ht="19.5" customHeight="1">
      <c r="A201" s="232"/>
      <c r="B201" s="233" t="s">
        <v>91</v>
      </c>
      <c r="C201" s="247" t="s">
        <v>235</v>
      </c>
      <c r="D201" s="235">
        <f>D202</f>
        <v>824131</v>
      </c>
      <c r="E201" s="235">
        <f>E202</f>
        <v>391344</v>
      </c>
      <c r="F201" s="236">
        <f t="shared" si="6"/>
        <v>47.48565458646744</v>
      </c>
    </row>
    <row r="202" spans="1:6" s="282" customFormat="1" ht="19.5" customHeight="1">
      <c r="A202" s="239"/>
      <c r="B202" s="240"/>
      <c r="C202" s="68" t="s">
        <v>569</v>
      </c>
      <c r="D202" s="237">
        <v>824131</v>
      </c>
      <c r="E202" s="237">
        <v>391344</v>
      </c>
      <c r="F202" s="238">
        <f t="shared" si="6"/>
        <v>47.48565458646744</v>
      </c>
    </row>
    <row r="203" spans="1:6" s="281" customFormat="1" ht="9.75" customHeight="1">
      <c r="A203" s="241"/>
      <c r="B203" s="242"/>
      <c r="C203" s="243" t="s">
        <v>571</v>
      </c>
      <c r="D203" s="244"/>
      <c r="E203" s="244"/>
      <c r="F203" s="245"/>
    </row>
    <row r="204" spans="1:6" s="281" customFormat="1" ht="17.25" customHeight="1">
      <c r="A204" s="241"/>
      <c r="B204" s="242"/>
      <c r="C204" s="243" t="s">
        <v>572</v>
      </c>
      <c r="D204" s="244">
        <v>681042</v>
      </c>
      <c r="E204" s="244">
        <v>320286</v>
      </c>
      <c r="F204" s="268">
        <f t="shared" si="6"/>
        <v>47.02881760596263</v>
      </c>
    </row>
    <row r="205" spans="1:6" s="281" customFormat="1" ht="10.5" customHeight="1">
      <c r="A205" s="241"/>
      <c r="B205" s="242"/>
      <c r="C205" s="243"/>
      <c r="D205" s="244"/>
      <c r="E205" s="244"/>
      <c r="F205" s="245"/>
    </row>
    <row r="206" spans="1:6" s="281" customFormat="1" ht="19.5" customHeight="1">
      <c r="A206" s="232"/>
      <c r="B206" s="233" t="s">
        <v>618</v>
      </c>
      <c r="C206" s="247" t="s">
        <v>619</v>
      </c>
      <c r="D206" s="235">
        <f>D207</f>
        <v>35201</v>
      </c>
      <c r="E206" s="235">
        <f>E207</f>
        <v>19098</v>
      </c>
      <c r="F206" s="236">
        <f>E206/D206*100</f>
        <v>54.25414050737195</v>
      </c>
    </row>
    <row r="207" spans="1:6" s="281" customFormat="1" ht="19.5" customHeight="1">
      <c r="A207" s="239"/>
      <c r="B207" s="240"/>
      <c r="C207" s="68" t="s">
        <v>569</v>
      </c>
      <c r="D207" s="237">
        <v>35201</v>
      </c>
      <c r="E207" s="237">
        <v>19098</v>
      </c>
      <c r="F207" s="238">
        <f>E207/D207*100</f>
        <v>54.25414050737195</v>
      </c>
    </row>
    <row r="208" spans="1:6" s="281" customFormat="1" ht="10.5" customHeight="1">
      <c r="A208" s="241"/>
      <c r="B208" s="242"/>
      <c r="C208" s="243" t="s">
        <v>571</v>
      </c>
      <c r="D208" s="244"/>
      <c r="E208" s="244"/>
      <c r="F208" s="245"/>
    </row>
    <row r="209" spans="1:6" s="281" customFormat="1" ht="19.5" customHeight="1">
      <c r="A209" s="241"/>
      <c r="B209" s="242"/>
      <c r="C209" s="243" t="s">
        <v>572</v>
      </c>
      <c r="D209" s="244">
        <v>32978</v>
      </c>
      <c r="E209" s="244">
        <v>17435</v>
      </c>
      <c r="F209" s="268">
        <f>E209/D209*100</f>
        <v>52.868579052701804</v>
      </c>
    </row>
    <row r="210" spans="1:6" s="281" customFormat="1" ht="9.75" customHeight="1">
      <c r="A210" s="241"/>
      <c r="B210" s="242"/>
      <c r="C210" s="243"/>
      <c r="D210" s="244"/>
      <c r="E210" s="244"/>
      <c r="F210" s="268"/>
    </row>
    <row r="211" spans="1:6" s="299" customFormat="1" ht="19.5" customHeight="1">
      <c r="A211" s="232"/>
      <c r="B211" s="233" t="s">
        <v>92</v>
      </c>
      <c r="C211" s="247" t="s">
        <v>585</v>
      </c>
      <c r="D211" s="235">
        <f>D212</f>
        <v>4619536</v>
      </c>
      <c r="E211" s="235">
        <f>E212</f>
        <v>2415800</v>
      </c>
      <c r="F211" s="236">
        <f t="shared" si="6"/>
        <v>52.295295458245164</v>
      </c>
    </row>
    <row r="212" spans="1:6" s="282" customFormat="1" ht="19.5" customHeight="1">
      <c r="A212" s="239"/>
      <c r="B212" s="240"/>
      <c r="C212" s="68" t="s">
        <v>569</v>
      </c>
      <c r="D212" s="237">
        <v>4619536</v>
      </c>
      <c r="E212" s="237">
        <v>2415800</v>
      </c>
      <c r="F212" s="238">
        <f t="shared" si="6"/>
        <v>52.295295458245164</v>
      </c>
    </row>
    <row r="213" spans="1:6" s="281" customFormat="1" ht="9.75" customHeight="1">
      <c r="A213" s="241"/>
      <c r="B213" s="242"/>
      <c r="C213" s="243" t="s">
        <v>571</v>
      </c>
      <c r="D213" s="244"/>
      <c r="E213" s="244"/>
      <c r="F213" s="238"/>
    </row>
    <row r="214" spans="1:6" s="281" customFormat="1" ht="19.5" customHeight="1" thickBot="1">
      <c r="A214" s="343"/>
      <c r="B214" s="344"/>
      <c r="C214" s="317" t="s">
        <v>573</v>
      </c>
      <c r="D214" s="318">
        <v>4619536</v>
      </c>
      <c r="E214" s="318">
        <v>2415800</v>
      </c>
      <c r="F214" s="319">
        <f t="shared" si="6"/>
        <v>52.295295458245164</v>
      </c>
    </row>
    <row r="215" spans="1:7" s="281" customFormat="1" ht="30" customHeight="1" thickBot="1">
      <c r="A215" s="283"/>
      <c r="B215" s="283"/>
      <c r="C215" s="284"/>
      <c r="D215" s="285"/>
      <c r="E215" s="285"/>
      <c r="F215" s="324"/>
      <c r="G215" s="329"/>
    </row>
    <row r="216" spans="1:6" s="281" customFormat="1" ht="13.5" customHeight="1" thickBot="1">
      <c r="A216" s="334">
        <v>1</v>
      </c>
      <c r="B216" s="335">
        <v>2</v>
      </c>
      <c r="C216" s="335">
        <v>3</v>
      </c>
      <c r="D216" s="336">
        <v>4</v>
      </c>
      <c r="E216" s="336">
        <v>5</v>
      </c>
      <c r="F216" s="337">
        <v>6</v>
      </c>
    </row>
    <row r="217" spans="1:6" s="281" customFormat="1" ht="7.5" customHeight="1">
      <c r="A217" s="241"/>
      <c r="B217" s="242"/>
      <c r="C217" s="243"/>
      <c r="D217" s="244"/>
      <c r="E217" s="244"/>
      <c r="F217" s="245"/>
    </row>
    <row r="218" spans="1:6" s="299" customFormat="1" ht="19.5" customHeight="1">
      <c r="A218" s="232"/>
      <c r="B218" s="233" t="s">
        <v>93</v>
      </c>
      <c r="C218" s="247" t="s">
        <v>94</v>
      </c>
      <c r="D218" s="235">
        <f>SUM(D219)</f>
        <v>6732999</v>
      </c>
      <c r="E218" s="235">
        <f>SUM(E219)</f>
        <v>3305520</v>
      </c>
      <c r="F218" s="236">
        <f t="shared" si="6"/>
        <v>49.09431889118059</v>
      </c>
    </row>
    <row r="219" spans="1:6" s="282" customFormat="1" ht="19.5" customHeight="1">
      <c r="A219" s="239"/>
      <c r="B219" s="240"/>
      <c r="C219" s="68" t="s">
        <v>569</v>
      </c>
      <c r="D219" s="237">
        <v>6732999</v>
      </c>
      <c r="E219" s="237">
        <v>3305520</v>
      </c>
      <c r="F219" s="238">
        <f t="shared" si="6"/>
        <v>49.09431889118059</v>
      </c>
    </row>
    <row r="220" spans="1:6" s="281" customFormat="1" ht="9.75" customHeight="1">
      <c r="A220" s="241"/>
      <c r="B220" s="242"/>
      <c r="C220" s="243" t="s">
        <v>571</v>
      </c>
      <c r="D220" s="244"/>
      <c r="E220" s="244"/>
      <c r="F220" s="245"/>
    </row>
    <row r="221" spans="1:6" s="281" customFormat="1" ht="19.5" customHeight="1">
      <c r="A221" s="241"/>
      <c r="B221" s="242"/>
      <c r="C221" s="243" t="s">
        <v>572</v>
      </c>
      <c r="D221" s="244">
        <v>4772769</v>
      </c>
      <c r="E221" s="244">
        <v>2626468</v>
      </c>
      <c r="F221" s="268">
        <f t="shared" si="6"/>
        <v>55.030276973387984</v>
      </c>
    </row>
    <row r="222" spans="1:6" s="281" customFormat="1" ht="19.5" customHeight="1">
      <c r="A222" s="241"/>
      <c r="B222" s="242"/>
      <c r="C222" s="243" t="s">
        <v>573</v>
      </c>
      <c r="D222" s="244">
        <v>376714</v>
      </c>
      <c r="E222" s="244">
        <v>153988</v>
      </c>
      <c r="F222" s="268">
        <f t="shared" si="6"/>
        <v>40.87663320184543</v>
      </c>
    </row>
    <row r="223" spans="1:6" s="303" customFormat="1" ht="7.5" customHeight="1">
      <c r="A223" s="269"/>
      <c r="B223" s="270"/>
      <c r="C223" s="271"/>
      <c r="D223" s="272"/>
      <c r="E223" s="272"/>
      <c r="F223" s="245"/>
    </row>
    <row r="224" spans="1:6" s="299" customFormat="1" ht="19.5" customHeight="1">
      <c r="A224" s="232"/>
      <c r="B224" s="233" t="s">
        <v>95</v>
      </c>
      <c r="C224" s="247" t="s">
        <v>96</v>
      </c>
      <c r="D224" s="235">
        <f>D225</f>
        <v>384562</v>
      </c>
      <c r="E224" s="235">
        <f>E225</f>
        <v>218855</v>
      </c>
      <c r="F224" s="236">
        <f t="shared" si="6"/>
        <v>56.91019913564003</v>
      </c>
    </row>
    <row r="225" spans="1:6" s="282" customFormat="1" ht="19.5" customHeight="1">
      <c r="A225" s="239"/>
      <c r="B225" s="240"/>
      <c r="C225" s="68" t="s">
        <v>569</v>
      </c>
      <c r="D225" s="237">
        <v>384562</v>
      </c>
      <c r="E225" s="237">
        <v>218855</v>
      </c>
      <c r="F225" s="238">
        <f t="shared" si="6"/>
        <v>56.91019913564003</v>
      </c>
    </row>
    <row r="226" spans="1:6" s="281" customFormat="1" ht="9.75" customHeight="1">
      <c r="A226" s="241"/>
      <c r="B226" s="242"/>
      <c r="C226" s="243" t="s">
        <v>571</v>
      </c>
      <c r="D226" s="244"/>
      <c r="E226" s="244"/>
      <c r="F226" s="245"/>
    </row>
    <row r="227" spans="1:6" s="281" customFormat="1" ht="19.5" customHeight="1">
      <c r="A227" s="241"/>
      <c r="B227" s="242"/>
      <c r="C227" s="243" t="s">
        <v>572</v>
      </c>
      <c r="D227" s="244">
        <v>323545</v>
      </c>
      <c r="E227" s="244">
        <v>187446</v>
      </c>
      <c r="F227" s="268">
        <f t="shared" si="6"/>
        <v>57.93506312877652</v>
      </c>
    </row>
    <row r="228" spans="1:6" s="281" customFormat="1" ht="7.5" customHeight="1">
      <c r="A228" s="241"/>
      <c r="B228" s="242"/>
      <c r="C228" s="243"/>
      <c r="D228" s="244"/>
      <c r="E228" s="244"/>
      <c r="F228" s="245"/>
    </row>
    <row r="229" spans="1:6" s="299" customFormat="1" ht="19.5" customHeight="1">
      <c r="A229" s="232"/>
      <c r="B229" s="233" t="s">
        <v>97</v>
      </c>
      <c r="C229" s="247" t="s">
        <v>191</v>
      </c>
      <c r="D229" s="235">
        <f>SUM(D230,D234)</f>
        <v>4808615</v>
      </c>
      <c r="E229" s="235">
        <f>SUM(E230,E234)</f>
        <v>1920180</v>
      </c>
      <c r="F229" s="236">
        <f t="shared" si="6"/>
        <v>39.932080235161266</v>
      </c>
    </row>
    <row r="230" spans="1:6" s="282" customFormat="1" ht="19.5" customHeight="1">
      <c r="A230" s="239"/>
      <c r="B230" s="240"/>
      <c r="C230" s="68" t="s">
        <v>569</v>
      </c>
      <c r="D230" s="237">
        <v>3618615</v>
      </c>
      <c r="E230" s="237">
        <v>1899505</v>
      </c>
      <c r="F230" s="238">
        <f t="shared" si="6"/>
        <v>52.49259730587531</v>
      </c>
    </row>
    <row r="231" spans="1:6" s="281" customFormat="1" ht="9.75" customHeight="1">
      <c r="A231" s="241"/>
      <c r="B231" s="242"/>
      <c r="C231" s="243" t="s">
        <v>571</v>
      </c>
      <c r="D231" s="244"/>
      <c r="E231" s="244"/>
      <c r="F231" s="245"/>
    </row>
    <row r="232" spans="1:6" s="281" customFormat="1" ht="19.5" customHeight="1">
      <c r="A232" s="241"/>
      <c r="B232" s="242"/>
      <c r="C232" s="243" t="s">
        <v>572</v>
      </c>
      <c r="D232" s="244">
        <v>2549821</v>
      </c>
      <c r="E232" s="244">
        <v>1379500</v>
      </c>
      <c r="F232" s="268">
        <f t="shared" si="6"/>
        <v>54.10183695247627</v>
      </c>
    </row>
    <row r="233" spans="1:6" s="281" customFormat="1" ht="19.5" customHeight="1">
      <c r="A233" s="241"/>
      <c r="B233" s="242"/>
      <c r="C233" s="243" t="s">
        <v>573</v>
      </c>
      <c r="D233" s="244">
        <v>674317</v>
      </c>
      <c r="E233" s="244">
        <v>270599</v>
      </c>
      <c r="F233" s="268">
        <f t="shared" si="6"/>
        <v>40.12934569349431</v>
      </c>
    </row>
    <row r="234" spans="1:6" s="282" customFormat="1" ht="19.5" customHeight="1">
      <c r="A234" s="239"/>
      <c r="B234" s="240"/>
      <c r="C234" s="68" t="s">
        <v>574</v>
      </c>
      <c r="D234" s="237">
        <v>1190000</v>
      </c>
      <c r="E234" s="237">
        <v>20675</v>
      </c>
      <c r="F234" s="238">
        <f t="shared" si="6"/>
        <v>1.7373949579831933</v>
      </c>
    </row>
    <row r="235" spans="1:6" s="281" customFormat="1" ht="7.5" customHeight="1">
      <c r="A235" s="241"/>
      <c r="B235" s="242"/>
      <c r="C235" s="243"/>
      <c r="D235" s="244"/>
      <c r="E235" s="244"/>
      <c r="F235" s="245"/>
    </row>
    <row r="236" spans="1:6" s="299" customFormat="1" ht="19.5" customHeight="1">
      <c r="A236" s="232"/>
      <c r="B236" s="233" t="s">
        <v>275</v>
      </c>
      <c r="C236" s="247" t="s">
        <v>276</v>
      </c>
      <c r="D236" s="235">
        <f>D237</f>
        <v>126729</v>
      </c>
      <c r="E236" s="235">
        <f>E237</f>
        <v>85653</v>
      </c>
      <c r="F236" s="236">
        <f t="shared" si="6"/>
        <v>67.58752929479441</v>
      </c>
    </row>
    <row r="237" spans="1:6" s="282" customFormat="1" ht="19.5" customHeight="1">
      <c r="A237" s="239"/>
      <c r="B237" s="240"/>
      <c r="C237" s="68" t="s">
        <v>569</v>
      </c>
      <c r="D237" s="237">
        <v>126729</v>
      </c>
      <c r="E237" s="237">
        <v>85653</v>
      </c>
      <c r="F237" s="238">
        <f t="shared" si="6"/>
        <v>67.58752929479441</v>
      </c>
    </row>
    <row r="238" spans="1:6" s="281" customFormat="1" ht="9.75" customHeight="1">
      <c r="A238" s="241"/>
      <c r="B238" s="242"/>
      <c r="C238" s="243" t="s">
        <v>571</v>
      </c>
      <c r="D238" s="244"/>
      <c r="E238" s="244"/>
      <c r="F238" s="245"/>
    </row>
    <row r="239" spans="1:6" s="281" customFormat="1" ht="19.5" customHeight="1">
      <c r="A239" s="241"/>
      <c r="B239" s="242"/>
      <c r="C239" s="243" t="s">
        <v>572</v>
      </c>
      <c r="D239" s="244">
        <v>113683</v>
      </c>
      <c r="E239" s="244">
        <v>76565</v>
      </c>
      <c r="F239" s="268">
        <f t="shared" si="6"/>
        <v>67.34955974068242</v>
      </c>
    </row>
    <row r="240" spans="1:6" s="281" customFormat="1" ht="7.5" customHeight="1">
      <c r="A240" s="241"/>
      <c r="B240" s="242"/>
      <c r="C240" s="243"/>
      <c r="D240" s="244"/>
      <c r="E240" s="244"/>
      <c r="F240" s="245"/>
    </row>
    <row r="241" spans="1:6" s="299" customFormat="1" ht="19.5" customHeight="1">
      <c r="A241" s="232"/>
      <c r="B241" s="233" t="s">
        <v>98</v>
      </c>
      <c r="C241" s="247" t="s">
        <v>219</v>
      </c>
      <c r="D241" s="235">
        <f>SUM(D242,D246)</f>
        <v>5498581</v>
      </c>
      <c r="E241" s="235">
        <f>SUM(E242,E246)</f>
        <v>2736883</v>
      </c>
      <c r="F241" s="236">
        <f t="shared" si="6"/>
        <v>49.774350873434436</v>
      </c>
    </row>
    <row r="242" spans="1:6" s="282" customFormat="1" ht="19.5" customHeight="1">
      <c r="A242" s="239"/>
      <c r="B242" s="240"/>
      <c r="C242" s="68" t="s">
        <v>569</v>
      </c>
      <c r="D242" s="237">
        <v>5128581</v>
      </c>
      <c r="E242" s="237">
        <v>2731879</v>
      </c>
      <c r="F242" s="238">
        <f t="shared" si="6"/>
        <v>53.2677362412722</v>
      </c>
    </row>
    <row r="243" spans="1:6" s="281" customFormat="1" ht="9.75" customHeight="1">
      <c r="A243" s="241"/>
      <c r="B243" s="242"/>
      <c r="C243" s="243" t="s">
        <v>571</v>
      </c>
      <c r="D243" s="244"/>
      <c r="E243" s="244"/>
      <c r="F243" s="245"/>
    </row>
    <row r="244" spans="1:6" s="281" customFormat="1" ht="19.5" customHeight="1">
      <c r="A244" s="241"/>
      <c r="B244" s="242"/>
      <c r="C244" s="243" t="s">
        <v>572</v>
      </c>
      <c r="D244" s="244">
        <v>3243956</v>
      </c>
      <c r="E244" s="244">
        <v>1725915</v>
      </c>
      <c r="F244" s="268">
        <f aca="true" t="shared" si="7" ref="F244:F281">E244/D244*100</f>
        <v>53.20402002986477</v>
      </c>
    </row>
    <row r="245" spans="1:6" s="281" customFormat="1" ht="19.5" customHeight="1">
      <c r="A245" s="241"/>
      <c r="B245" s="242"/>
      <c r="C245" s="243" t="s">
        <v>573</v>
      </c>
      <c r="D245" s="244">
        <v>903137</v>
      </c>
      <c r="E245" s="244">
        <v>403057</v>
      </c>
      <c r="F245" s="268">
        <f t="shared" si="7"/>
        <v>44.628555800504245</v>
      </c>
    </row>
    <row r="246" spans="1:6" s="281" customFormat="1" ht="19.5" customHeight="1">
      <c r="A246" s="241"/>
      <c r="B246" s="242"/>
      <c r="C246" s="68" t="s">
        <v>574</v>
      </c>
      <c r="D246" s="237">
        <v>370000</v>
      </c>
      <c r="E246" s="237">
        <v>5004</v>
      </c>
      <c r="F246" s="238">
        <f t="shared" si="7"/>
        <v>1.3524324324324326</v>
      </c>
    </row>
    <row r="247" spans="1:6" s="281" customFormat="1" ht="7.5" customHeight="1">
      <c r="A247" s="241"/>
      <c r="B247" s="242"/>
      <c r="C247" s="243"/>
      <c r="D247" s="244"/>
      <c r="E247" s="244"/>
      <c r="F247" s="268"/>
    </row>
    <row r="248" spans="1:6" s="299" customFormat="1" ht="19.5" customHeight="1">
      <c r="A248" s="232"/>
      <c r="B248" s="233" t="s">
        <v>99</v>
      </c>
      <c r="C248" s="247" t="s">
        <v>187</v>
      </c>
      <c r="D248" s="235">
        <f>D249</f>
        <v>395903</v>
      </c>
      <c r="E248" s="235">
        <f>E249</f>
        <v>241805</v>
      </c>
      <c r="F248" s="236">
        <f t="shared" si="7"/>
        <v>61.076829425389555</v>
      </c>
    </row>
    <row r="249" spans="1:6" s="282" customFormat="1" ht="19.5" customHeight="1">
      <c r="A249" s="239"/>
      <c r="B249" s="240"/>
      <c r="C249" s="68" t="s">
        <v>569</v>
      </c>
      <c r="D249" s="237">
        <v>395903</v>
      </c>
      <c r="E249" s="237">
        <v>241805</v>
      </c>
      <c r="F249" s="238">
        <f t="shared" si="7"/>
        <v>61.076829425389555</v>
      </c>
    </row>
    <row r="250" spans="1:6" s="281" customFormat="1" ht="9.75" customHeight="1">
      <c r="A250" s="241"/>
      <c r="B250" s="242"/>
      <c r="C250" s="243" t="s">
        <v>571</v>
      </c>
      <c r="D250" s="244"/>
      <c r="E250" s="244"/>
      <c r="F250" s="245"/>
    </row>
    <row r="251" spans="1:6" s="281" customFormat="1" ht="19.5" customHeight="1">
      <c r="A251" s="241"/>
      <c r="B251" s="242"/>
      <c r="C251" s="243" t="s">
        <v>572</v>
      </c>
      <c r="D251" s="244">
        <v>328037</v>
      </c>
      <c r="E251" s="244">
        <v>206635</v>
      </c>
      <c r="F251" s="268">
        <f t="shared" si="7"/>
        <v>62.991369875959116</v>
      </c>
    </row>
    <row r="252" spans="1:6" s="281" customFormat="1" ht="10.5" customHeight="1">
      <c r="A252" s="241"/>
      <c r="B252" s="242"/>
      <c r="C252" s="243"/>
      <c r="D252" s="244"/>
      <c r="E252" s="244"/>
      <c r="F252" s="245"/>
    </row>
    <row r="253" spans="1:6" s="299" customFormat="1" ht="30" customHeight="1">
      <c r="A253" s="232"/>
      <c r="B253" s="287" t="s">
        <v>586</v>
      </c>
      <c r="C253" s="234" t="s">
        <v>587</v>
      </c>
      <c r="D253" s="235">
        <f>D254</f>
        <v>298476</v>
      </c>
      <c r="E253" s="235">
        <f>E254</f>
        <v>149436</v>
      </c>
      <c r="F253" s="236">
        <f t="shared" si="7"/>
        <v>50.066336991918945</v>
      </c>
    </row>
    <row r="254" spans="1:6" s="282" customFormat="1" ht="19.5" customHeight="1">
      <c r="A254" s="239"/>
      <c r="B254" s="240"/>
      <c r="C254" s="68" t="s">
        <v>569</v>
      </c>
      <c r="D254" s="237">
        <v>298476</v>
      </c>
      <c r="E254" s="237">
        <v>149436</v>
      </c>
      <c r="F254" s="238">
        <f t="shared" si="7"/>
        <v>50.066336991918945</v>
      </c>
    </row>
    <row r="255" spans="1:6" s="281" customFormat="1" ht="9.75" customHeight="1">
      <c r="A255" s="241"/>
      <c r="B255" s="242"/>
      <c r="C255" s="243" t="s">
        <v>571</v>
      </c>
      <c r="D255" s="244"/>
      <c r="E255" s="244"/>
      <c r="F255" s="245"/>
    </row>
    <row r="256" spans="1:6" s="281" customFormat="1" ht="19.5" customHeight="1">
      <c r="A256" s="241"/>
      <c r="B256" s="242"/>
      <c r="C256" s="243" t="s">
        <v>572</v>
      </c>
      <c r="D256" s="244">
        <v>253859</v>
      </c>
      <c r="E256" s="244">
        <v>116409</v>
      </c>
      <c r="F256" s="268">
        <f t="shared" si="7"/>
        <v>45.85577032919849</v>
      </c>
    </row>
    <row r="257" spans="1:6" s="281" customFormat="1" ht="7.5" customHeight="1">
      <c r="A257" s="241"/>
      <c r="B257" s="242"/>
      <c r="C257" s="243"/>
      <c r="D257" s="244"/>
      <c r="E257" s="244"/>
      <c r="F257" s="245"/>
    </row>
    <row r="258" spans="1:6" s="299" customFormat="1" ht="19.5" customHeight="1">
      <c r="A258" s="232"/>
      <c r="B258" s="233" t="s">
        <v>265</v>
      </c>
      <c r="C258" s="247" t="s">
        <v>266</v>
      </c>
      <c r="D258" s="235">
        <f>D259</f>
        <v>129477</v>
      </c>
      <c r="E258" s="235">
        <f>E259</f>
        <v>29013</v>
      </c>
      <c r="F258" s="236">
        <f t="shared" si="7"/>
        <v>22.407840774809426</v>
      </c>
    </row>
    <row r="259" spans="1:6" s="282" customFormat="1" ht="19.5" customHeight="1" thickBot="1">
      <c r="A259" s="338"/>
      <c r="B259" s="339"/>
      <c r="C259" s="340" t="s">
        <v>569</v>
      </c>
      <c r="D259" s="341">
        <v>129477</v>
      </c>
      <c r="E259" s="341">
        <v>29013</v>
      </c>
      <c r="F259" s="342">
        <f t="shared" si="7"/>
        <v>22.407840774809426</v>
      </c>
    </row>
    <row r="260" spans="1:7" s="282" customFormat="1" ht="9.75" customHeight="1" thickBot="1">
      <c r="A260" s="325"/>
      <c r="B260" s="325"/>
      <c r="C260" s="326"/>
      <c r="D260" s="327"/>
      <c r="E260" s="327"/>
      <c r="F260" s="328"/>
      <c r="G260" s="330"/>
    </row>
    <row r="261" spans="1:6" s="282" customFormat="1" ht="13.5" customHeight="1" thickBot="1">
      <c r="A261" s="334">
        <v>1</v>
      </c>
      <c r="B261" s="335">
        <v>2</v>
      </c>
      <c r="C261" s="335">
        <v>3</v>
      </c>
      <c r="D261" s="336">
        <v>4</v>
      </c>
      <c r="E261" s="336">
        <v>5</v>
      </c>
      <c r="F261" s="337">
        <v>6</v>
      </c>
    </row>
    <row r="262" spans="1:6" s="281" customFormat="1" ht="7.5" customHeight="1">
      <c r="A262" s="241"/>
      <c r="B262" s="242"/>
      <c r="C262" s="243"/>
      <c r="D262" s="244"/>
      <c r="E262" s="244"/>
      <c r="F262" s="245"/>
    </row>
    <row r="263" spans="1:6" s="299" customFormat="1" ht="19.5" customHeight="1">
      <c r="A263" s="232"/>
      <c r="B263" s="233" t="s">
        <v>100</v>
      </c>
      <c r="C263" s="247" t="s">
        <v>55</v>
      </c>
      <c r="D263" s="235">
        <f>D264</f>
        <v>810651</v>
      </c>
      <c r="E263" s="235">
        <f>E264</f>
        <v>116341</v>
      </c>
      <c r="F263" s="236">
        <f t="shared" si="7"/>
        <v>14.35155202423731</v>
      </c>
    </row>
    <row r="264" spans="1:6" s="282" customFormat="1" ht="19.5" customHeight="1">
      <c r="A264" s="239"/>
      <c r="B264" s="240"/>
      <c r="C264" s="68" t="s">
        <v>569</v>
      </c>
      <c r="D264" s="237">
        <v>810651</v>
      </c>
      <c r="E264" s="237">
        <v>116341</v>
      </c>
      <c r="F264" s="238">
        <f t="shared" si="7"/>
        <v>14.35155202423731</v>
      </c>
    </row>
    <row r="265" spans="1:6" s="281" customFormat="1" ht="9.75" customHeight="1">
      <c r="A265" s="241"/>
      <c r="B265" s="242"/>
      <c r="C265" s="243" t="s">
        <v>571</v>
      </c>
      <c r="D265" s="244"/>
      <c r="E265" s="244"/>
      <c r="F265" s="245"/>
    </row>
    <row r="266" spans="1:6" s="281" customFormat="1" ht="19.5" customHeight="1">
      <c r="A266" s="241"/>
      <c r="B266" s="242"/>
      <c r="C266" s="243" t="s">
        <v>572</v>
      </c>
      <c r="D266" s="244">
        <v>266783</v>
      </c>
      <c r="E266" s="244">
        <v>0</v>
      </c>
      <c r="F266" s="268">
        <f t="shared" si="7"/>
        <v>0</v>
      </c>
    </row>
    <row r="267" spans="1:6" s="281" customFormat="1" ht="7.5" customHeight="1">
      <c r="A267" s="241"/>
      <c r="B267" s="242"/>
      <c r="C267" s="243"/>
      <c r="D267" s="244"/>
      <c r="E267" s="244"/>
      <c r="F267" s="245"/>
    </row>
    <row r="268" spans="1:6" s="297" customFormat="1" ht="19.5" customHeight="1">
      <c r="A268" s="227" t="s">
        <v>101</v>
      </c>
      <c r="B268" s="228"/>
      <c r="C268" s="267" t="s">
        <v>102</v>
      </c>
      <c r="D268" s="230">
        <f>SUM(D269,D275,D283,D288,D294,D299,D308,D311)</f>
        <v>7071700</v>
      </c>
      <c r="E268" s="230">
        <f>SUM(E269,E275,E283,E288,E294,E299,E308,E311)</f>
        <v>2204477</v>
      </c>
      <c r="F268" s="231">
        <f t="shared" si="7"/>
        <v>31.173225674166044</v>
      </c>
    </row>
    <row r="269" spans="1:6" s="299" customFormat="1" ht="19.5" customHeight="1">
      <c r="A269" s="232"/>
      <c r="B269" s="233" t="s">
        <v>103</v>
      </c>
      <c r="C269" s="247" t="s">
        <v>104</v>
      </c>
      <c r="D269" s="235">
        <f>SUM(D270,D273)</f>
        <v>5649000</v>
      </c>
      <c r="E269" s="235">
        <f>SUM(E270,E273)</f>
        <v>1720761</v>
      </c>
      <c r="F269" s="236">
        <f t="shared" si="7"/>
        <v>30.461338289962825</v>
      </c>
    </row>
    <row r="270" spans="1:6" s="282" customFormat="1" ht="19.5" customHeight="1">
      <c r="A270" s="239"/>
      <c r="B270" s="240"/>
      <c r="C270" s="68" t="s">
        <v>569</v>
      </c>
      <c r="D270" s="237">
        <v>2317000</v>
      </c>
      <c r="E270" s="237">
        <v>1695000</v>
      </c>
      <c r="F270" s="238">
        <f t="shared" si="7"/>
        <v>73.15494173500215</v>
      </c>
    </row>
    <row r="271" spans="1:6" s="281" customFormat="1" ht="9.75" customHeight="1">
      <c r="A271" s="241"/>
      <c r="B271" s="242"/>
      <c r="C271" s="243" t="s">
        <v>571</v>
      </c>
      <c r="D271" s="244"/>
      <c r="E271" s="244"/>
      <c r="F271" s="245"/>
    </row>
    <row r="272" spans="1:6" s="281" customFormat="1" ht="19.5" customHeight="1">
      <c r="A272" s="241"/>
      <c r="B272" s="242"/>
      <c r="C272" s="243" t="s">
        <v>573</v>
      </c>
      <c r="D272" s="244">
        <v>2295000</v>
      </c>
      <c r="E272" s="244">
        <v>1695000</v>
      </c>
      <c r="F272" s="268">
        <f t="shared" si="7"/>
        <v>73.8562091503268</v>
      </c>
    </row>
    <row r="273" spans="1:6" s="281" customFormat="1" ht="19.5" customHeight="1">
      <c r="A273" s="241"/>
      <c r="B273" s="242"/>
      <c r="C273" s="68" t="s">
        <v>574</v>
      </c>
      <c r="D273" s="237">
        <v>3332000</v>
      </c>
      <c r="E273" s="237">
        <v>25761</v>
      </c>
      <c r="F273" s="238">
        <f>E273/D273*100</f>
        <v>0.7731392557022809</v>
      </c>
    </row>
    <row r="274" spans="1:6" s="281" customFormat="1" ht="7.5" customHeight="1">
      <c r="A274" s="241"/>
      <c r="B274" s="242"/>
      <c r="C274" s="243"/>
      <c r="D274" s="244"/>
      <c r="E274" s="244"/>
      <c r="F274" s="245"/>
    </row>
    <row r="275" spans="1:6" s="299" customFormat="1" ht="28.5" customHeight="1">
      <c r="A275" s="232"/>
      <c r="B275" s="233" t="s">
        <v>105</v>
      </c>
      <c r="C275" s="234" t="s">
        <v>390</v>
      </c>
      <c r="D275" s="235">
        <f>D276+D279</f>
        <v>110500</v>
      </c>
      <c r="E275" s="235">
        <f>E276+E279</f>
        <v>81000</v>
      </c>
      <c r="F275" s="236">
        <f t="shared" si="7"/>
        <v>73.30316742081448</v>
      </c>
    </row>
    <row r="276" spans="1:6" s="282" customFormat="1" ht="19.5" customHeight="1">
      <c r="A276" s="239"/>
      <c r="B276" s="240"/>
      <c r="C276" s="68" t="s">
        <v>569</v>
      </c>
      <c r="D276" s="237">
        <v>60000</v>
      </c>
      <c r="E276" s="237">
        <v>55000</v>
      </c>
      <c r="F276" s="236">
        <f t="shared" si="7"/>
        <v>91.66666666666666</v>
      </c>
    </row>
    <row r="277" spans="1:6" s="281" customFormat="1" ht="9.75" customHeight="1">
      <c r="A277" s="241"/>
      <c r="B277" s="242"/>
      <c r="C277" s="243" t="s">
        <v>571</v>
      </c>
      <c r="D277" s="244"/>
      <c r="E277" s="244"/>
      <c r="F277" s="245"/>
    </row>
    <row r="278" spans="1:6" s="281" customFormat="1" ht="19.5" customHeight="1">
      <c r="A278" s="241"/>
      <c r="B278" s="242"/>
      <c r="C278" s="243" t="s">
        <v>573</v>
      </c>
      <c r="D278" s="244">
        <v>60000</v>
      </c>
      <c r="E278" s="244">
        <v>55000</v>
      </c>
      <c r="F278" s="268">
        <f t="shared" si="7"/>
        <v>91.66666666666666</v>
      </c>
    </row>
    <row r="279" spans="1:6" s="282" customFormat="1" ht="19.5" customHeight="1">
      <c r="A279" s="239"/>
      <c r="B279" s="240"/>
      <c r="C279" s="68" t="s">
        <v>574</v>
      </c>
      <c r="D279" s="237">
        <v>50500</v>
      </c>
      <c r="E279" s="237">
        <v>26000</v>
      </c>
      <c r="F279" s="238">
        <f t="shared" si="7"/>
        <v>51.48514851485149</v>
      </c>
    </row>
    <row r="280" spans="1:6" s="281" customFormat="1" ht="9.75" customHeight="1">
      <c r="A280" s="241"/>
      <c r="B280" s="242"/>
      <c r="C280" s="243" t="s">
        <v>571</v>
      </c>
      <c r="D280" s="244"/>
      <c r="E280" s="244"/>
      <c r="F280" s="245"/>
    </row>
    <row r="281" spans="1:6" s="281" customFormat="1" ht="19.5" customHeight="1">
      <c r="A281" s="241"/>
      <c r="B281" s="242"/>
      <c r="C281" s="243" t="s">
        <v>573</v>
      </c>
      <c r="D281" s="244">
        <v>50500</v>
      </c>
      <c r="E281" s="244">
        <v>26000</v>
      </c>
      <c r="F281" s="268">
        <f t="shared" si="7"/>
        <v>51.48514851485149</v>
      </c>
    </row>
    <row r="282" spans="1:6" s="281" customFormat="1" ht="7.5" customHeight="1">
      <c r="A282" s="241"/>
      <c r="B282" s="291"/>
      <c r="C282" s="292"/>
      <c r="D282" s="293"/>
      <c r="E282" s="293"/>
      <c r="F282" s="245"/>
    </row>
    <row r="283" spans="1:6" s="299" customFormat="1" ht="19.5" customHeight="1">
      <c r="A283" s="232"/>
      <c r="B283" s="294" t="s">
        <v>269</v>
      </c>
      <c r="C283" s="295" t="s">
        <v>588</v>
      </c>
      <c r="D283" s="296">
        <f>D284</f>
        <v>20200</v>
      </c>
      <c r="E283" s="296">
        <f>E284</f>
        <v>9866</v>
      </c>
      <c r="F283" s="236">
        <f aca="true" t="shared" si="8" ref="F283:F334">E283/D283*100</f>
        <v>48.84158415841584</v>
      </c>
    </row>
    <row r="284" spans="1:6" s="282" customFormat="1" ht="19.5" customHeight="1">
      <c r="A284" s="239"/>
      <c r="B284" s="240"/>
      <c r="C284" s="68" t="s">
        <v>569</v>
      </c>
      <c r="D284" s="237">
        <v>20200</v>
      </c>
      <c r="E284" s="237">
        <v>9866</v>
      </c>
      <c r="F284" s="238">
        <f t="shared" si="8"/>
        <v>48.84158415841584</v>
      </c>
    </row>
    <row r="285" spans="1:6" s="281" customFormat="1" ht="9.75" customHeight="1">
      <c r="A285" s="241"/>
      <c r="B285" s="242"/>
      <c r="C285" s="243" t="s">
        <v>571</v>
      </c>
      <c r="D285" s="244"/>
      <c r="E285" s="244"/>
      <c r="F285" s="245"/>
    </row>
    <row r="286" spans="1:6" s="281" customFormat="1" ht="19.5" customHeight="1">
      <c r="A286" s="241"/>
      <c r="B286" s="242"/>
      <c r="C286" s="243" t="s">
        <v>573</v>
      </c>
      <c r="D286" s="244">
        <v>500</v>
      </c>
      <c r="E286" s="244">
        <v>0</v>
      </c>
      <c r="F286" s="268">
        <f t="shared" si="8"/>
        <v>0</v>
      </c>
    </row>
    <row r="287" spans="1:6" s="281" customFormat="1" ht="7.5" customHeight="1">
      <c r="A287" s="232"/>
      <c r="B287" s="233"/>
      <c r="C287" s="234"/>
      <c r="D287" s="235"/>
      <c r="E287" s="235"/>
      <c r="F287" s="268"/>
    </row>
    <row r="288" spans="1:6" s="281" customFormat="1" ht="19.5" customHeight="1">
      <c r="A288" s="232"/>
      <c r="B288" s="233" t="s">
        <v>334</v>
      </c>
      <c r="C288" s="234" t="s">
        <v>335</v>
      </c>
      <c r="D288" s="235">
        <f>SUM(D289)</f>
        <v>18000</v>
      </c>
      <c r="E288" s="235">
        <f>SUM(E289)</f>
        <v>0</v>
      </c>
      <c r="F288" s="238">
        <f t="shared" si="8"/>
        <v>0</v>
      </c>
    </row>
    <row r="289" spans="1:6" s="281" customFormat="1" ht="20.25" customHeight="1">
      <c r="A289" s="241"/>
      <c r="B289" s="242"/>
      <c r="C289" s="68" t="s">
        <v>569</v>
      </c>
      <c r="D289" s="237">
        <v>18000</v>
      </c>
      <c r="E289" s="237">
        <v>0</v>
      </c>
      <c r="F289" s="238">
        <f t="shared" si="8"/>
        <v>0</v>
      </c>
    </row>
    <row r="290" spans="1:6" s="281" customFormat="1" ht="12" customHeight="1">
      <c r="A290" s="241"/>
      <c r="B290" s="242"/>
      <c r="C290" s="243" t="s">
        <v>571</v>
      </c>
      <c r="D290" s="244"/>
      <c r="E290" s="244"/>
      <c r="F290" s="245"/>
    </row>
    <row r="291" spans="1:6" s="281" customFormat="1" ht="20.25" customHeight="1">
      <c r="A291" s="241"/>
      <c r="B291" s="242"/>
      <c r="C291" s="243" t="s">
        <v>572</v>
      </c>
      <c r="D291" s="244">
        <v>1376</v>
      </c>
      <c r="E291" s="244">
        <v>0</v>
      </c>
      <c r="F291" s="268">
        <f>E291/D291*100</f>
        <v>0</v>
      </c>
    </row>
    <row r="292" spans="1:6" s="281" customFormat="1" ht="19.5" customHeight="1">
      <c r="A292" s="241"/>
      <c r="B292" s="242"/>
      <c r="C292" s="243" t="s">
        <v>573</v>
      </c>
      <c r="D292" s="244">
        <v>7000</v>
      </c>
      <c r="E292" s="244">
        <v>0</v>
      </c>
      <c r="F292" s="268">
        <f>E292/D292*100</f>
        <v>0</v>
      </c>
    </row>
    <row r="293" spans="1:6" s="281" customFormat="1" ht="7.5" customHeight="1">
      <c r="A293" s="241"/>
      <c r="B293" s="242"/>
      <c r="C293" s="243"/>
      <c r="D293" s="244"/>
      <c r="E293" s="244"/>
      <c r="F293" s="268"/>
    </row>
    <row r="294" spans="1:6" s="281" customFormat="1" ht="19.5" customHeight="1">
      <c r="A294" s="232"/>
      <c r="B294" s="233" t="s">
        <v>336</v>
      </c>
      <c r="C294" s="234" t="s">
        <v>337</v>
      </c>
      <c r="D294" s="235">
        <f>SUM(D295)</f>
        <v>34000</v>
      </c>
      <c r="E294" s="235">
        <f>SUM(E295)</f>
        <v>16598</v>
      </c>
      <c r="F294" s="238">
        <f t="shared" si="8"/>
        <v>48.817647058823525</v>
      </c>
    </row>
    <row r="295" spans="1:6" s="281" customFormat="1" ht="19.5" customHeight="1">
      <c r="A295" s="239"/>
      <c r="B295" s="240"/>
      <c r="C295" s="68" t="s">
        <v>569</v>
      </c>
      <c r="D295" s="237">
        <v>34000</v>
      </c>
      <c r="E295" s="237">
        <v>16598</v>
      </c>
      <c r="F295" s="238">
        <f t="shared" si="8"/>
        <v>48.817647058823525</v>
      </c>
    </row>
    <row r="296" spans="1:6" s="281" customFormat="1" ht="10.5" customHeight="1">
      <c r="A296" s="239"/>
      <c r="B296" s="240"/>
      <c r="C296" s="243" t="s">
        <v>571</v>
      </c>
      <c r="D296" s="244"/>
      <c r="E296" s="244"/>
      <c r="F296" s="245"/>
    </row>
    <row r="297" spans="1:6" s="281" customFormat="1" ht="17.25" customHeight="1">
      <c r="A297" s="239"/>
      <c r="B297" s="240"/>
      <c r="C297" s="243" t="s">
        <v>573</v>
      </c>
      <c r="D297" s="244">
        <v>20000</v>
      </c>
      <c r="E297" s="244">
        <v>6667</v>
      </c>
      <c r="F297" s="268">
        <f>E297/D297*100</f>
        <v>33.335</v>
      </c>
    </row>
    <row r="298" spans="1:6" s="281" customFormat="1" ht="7.5" customHeight="1">
      <c r="A298" s="241"/>
      <c r="B298" s="242"/>
      <c r="C298" s="243"/>
      <c r="D298" s="244"/>
      <c r="E298" s="244"/>
      <c r="F298" s="268"/>
    </row>
    <row r="299" spans="1:6" s="299" customFormat="1" ht="19.5" customHeight="1">
      <c r="A299" s="232"/>
      <c r="B299" s="233" t="s">
        <v>146</v>
      </c>
      <c r="C299" s="247" t="s">
        <v>147</v>
      </c>
      <c r="D299" s="235">
        <f>D300+D304</f>
        <v>650000</v>
      </c>
      <c r="E299" s="235">
        <f>E300+E304</f>
        <v>134183</v>
      </c>
      <c r="F299" s="236">
        <f t="shared" si="8"/>
        <v>20.643538461538462</v>
      </c>
    </row>
    <row r="300" spans="1:6" s="282" customFormat="1" ht="19.5" customHeight="1">
      <c r="A300" s="239"/>
      <c r="B300" s="240"/>
      <c r="C300" s="68" t="s">
        <v>569</v>
      </c>
      <c r="D300" s="237">
        <v>400000</v>
      </c>
      <c r="E300" s="237">
        <v>134183</v>
      </c>
      <c r="F300" s="238">
        <f t="shared" si="8"/>
        <v>33.545750000000005</v>
      </c>
    </row>
    <row r="301" spans="1:6" s="281" customFormat="1" ht="9.75" customHeight="1">
      <c r="A301" s="241"/>
      <c r="B301" s="242"/>
      <c r="C301" s="243" t="s">
        <v>571</v>
      </c>
      <c r="D301" s="244"/>
      <c r="E301" s="244"/>
      <c r="F301" s="245"/>
    </row>
    <row r="302" spans="1:6" s="281" customFormat="1" ht="19.5" customHeight="1">
      <c r="A302" s="241"/>
      <c r="B302" s="242"/>
      <c r="C302" s="243" t="s">
        <v>572</v>
      </c>
      <c r="D302" s="244">
        <v>87183</v>
      </c>
      <c r="E302" s="244">
        <v>34043</v>
      </c>
      <c r="F302" s="268">
        <f t="shared" si="8"/>
        <v>39.04775013477398</v>
      </c>
    </row>
    <row r="303" spans="1:6" s="281" customFormat="1" ht="19.5" customHeight="1">
      <c r="A303" s="241"/>
      <c r="B303" s="242"/>
      <c r="C303" s="243" t="s">
        <v>573</v>
      </c>
      <c r="D303" s="244">
        <v>45000</v>
      </c>
      <c r="E303" s="244">
        <v>22500</v>
      </c>
      <c r="F303" s="268">
        <f t="shared" si="8"/>
        <v>50</v>
      </c>
    </row>
    <row r="304" spans="1:6" s="282" customFormat="1" ht="16.5" customHeight="1" thickBot="1">
      <c r="A304" s="338"/>
      <c r="B304" s="339"/>
      <c r="C304" s="340" t="s">
        <v>574</v>
      </c>
      <c r="D304" s="341">
        <v>250000</v>
      </c>
      <c r="E304" s="341">
        <v>0</v>
      </c>
      <c r="F304" s="342">
        <f t="shared" si="8"/>
        <v>0</v>
      </c>
    </row>
    <row r="305" spans="1:6" s="282" customFormat="1" ht="16.5" customHeight="1" thickBot="1">
      <c r="A305" s="325"/>
      <c r="B305" s="325"/>
      <c r="C305" s="326"/>
      <c r="D305" s="327"/>
      <c r="E305" s="327"/>
      <c r="F305" s="328"/>
    </row>
    <row r="306" spans="1:6" s="282" customFormat="1" ht="13.5" customHeight="1" thickBot="1">
      <c r="A306" s="334">
        <v>1</v>
      </c>
      <c r="B306" s="335">
        <v>2</v>
      </c>
      <c r="C306" s="335">
        <v>3</v>
      </c>
      <c r="D306" s="336">
        <v>4</v>
      </c>
      <c r="E306" s="336">
        <v>5</v>
      </c>
      <c r="F306" s="337">
        <v>6</v>
      </c>
    </row>
    <row r="307" spans="1:6" s="281" customFormat="1" ht="7.5" customHeight="1">
      <c r="A307" s="241"/>
      <c r="B307" s="242"/>
      <c r="C307" s="243"/>
      <c r="D307" s="244"/>
      <c r="E307" s="244"/>
      <c r="F307" s="245"/>
    </row>
    <row r="308" spans="1:6" s="299" customFormat="1" ht="45.75" customHeight="1">
      <c r="A308" s="232"/>
      <c r="B308" s="287" t="s">
        <v>145</v>
      </c>
      <c r="C308" s="246" t="s">
        <v>391</v>
      </c>
      <c r="D308" s="235">
        <f>D309</f>
        <v>540000</v>
      </c>
      <c r="E308" s="235">
        <f>E309</f>
        <v>233231</v>
      </c>
      <c r="F308" s="236">
        <f t="shared" si="8"/>
        <v>43.190925925925924</v>
      </c>
    </row>
    <row r="309" spans="1:6" s="282" customFormat="1" ht="19.5" customHeight="1">
      <c r="A309" s="239"/>
      <c r="B309" s="240"/>
      <c r="C309" s="68" t="s">
        <v>569</v>
      </c>
      <c r="D309" s="237">
        <v>540000</v>
      </c>
      <c r="E309" s="237">
        <v>233231</v>
      </c>
      <c r="F309" s="245">
        <f t="shared" si="8"/>
        <v>43.190925925925924</v>
      </c>
    </row>
    <row r="310" spans="1:6" s="281" customFormat="1" ht="7.5" customHeight="1">
      <c r="A310" s="241"/>
      <c r="B310" s="242"/>
      <c r="C310" s="243"/>
      <c r="D310" s="244"/>
      <c r="E310" s="244"/>
      <c r="F310" s="245"/>
    </row>
    <row r="311" spans="1:6" s="299" customFormat="1" ht="19.5" customHeight="1">
      <c r="A311" s="232"/>
      <c r="B311" s="233" t="s">
        <v>106</v>
      </c>
      <c r="C311" s="247" t="s">
        <v>55</v>
      </c>
      <c r="D311" s="235">
        <f>SUM(D312)</f>
        <v>50000</v>
      </c>
      <c r="E311" s="235">
        <f>SUM(E312)</f>
        <v>8838</v>
      </c>
      <c r="F311" s="236">
        <f t="shared" si="8"/>
        <v>17.676</v>
      </c>
    </row>
    <row r="312" spans="1:6" s="282" customFormat="1" ht="19.5" customHeight="1">
      <c r="A312" s="239"/>
      <c r="B312" s="240"/>
      <c r="C312" s="68" t="s">
        <v>569</v>
      </c>
      <c r="D312" s="237">
        <v>50000</v>
      </c>
      <c r="E312" s="237">
        <v>8838</v>
      </c>
      <c r="F312" s="238">
        <f t="shared" si="8"/>
        <v>17.676</v>
      </c>
    </row>
    <row r="313" spans="1:6" s="281" customFormat="1" ht="7.5" customHeight="1">
      <c r="A313" s="241"/>
      <c r="B313" s="242"/>
      <c r="C313" s="243"/>
      <c r="D313" s="244"/>
      <c r="E313" s="244"/>
      <c r="F313" s="245"/>
    </row>
    <row r="314" spans="1:6" s="297" customFormat="1" ht="19.5" customHeight="1">
      <c r="A314" s="227" t="s">
        <v>312</v>
      </c>
      <c r="B314" s="228"/>
      <c r="C314" s="267" t="s">
        <v>589</v>
      </c>
      <c r="D314" s="230">
        <f>SUM(D315,D318,D321,D326,D331,D336,D339,D342,D347,D352,D358,D363)</f>
        <v>12587519</v>
      </c>
      <c r="E314" s="230">
        <f>SUM(E315,E318,E321,E326,E331,E336,E339,E342,E347,E352,E358,E363)</f>
        <v>6387502</v>
      </c>
      <c r="F314" s="231">
        <f t="shared" si="8"/>
        <v>50.74472578750427</v>
      </c>
    </row>
    <row r="315" spans="1:6" s="299" customFormat="1" ht="19.5" customHeight="1">
      <c r="A315" s="232"/>
      <c r="B315" s="233" t="s">
        <v>319</v>
      </c>
      <c r="C315" s="247" t="s">
        <v>134</v>
      </c>
      <c r="D315" s="235">
        <f>D316</f>
        <v>526849</v>
      </c>
      <c r="E315" s="235">
        <f>E316</f>
        <v>275000</v>
      </c>
      <c r="F315" s="236">
        <f t="shared" si="8"/>
        <v>52.19711909864117</v>
      </c>
    </row>
    <row r="316" spans="1:6" s="282" customFormat="1" ht="19.5" customHeight="1">
      <c r="A316" s="239"/>
      <c r="B316" s="240"/>
      <c r="C316" s="68" t="s">
        <v>569</v>
      </c>
      <c r="D316" s="237">
        <v>526849</v>
      </c>
      <c r="E316" s="237">
        <v>275000</v>
      </c>
      <c r="F316" s="238">
        <f t="shared" si="8"/>
        <v>52.19711909864117</v>
      </c>
    </row>
    <row r="317" spans="1:6" s="281" customFormat="1" ht="7.5" customHeight="1">
      <c r="A317" s="241"/>
      <c r="B317" s="242"/>
      <c r="C317" s="243"/>
      <c r="D317" s="244"/>
      <c r="E317" s="244"/>
      <c r="F317" s="289"/>
    </row>
    <row r="318" spans="1:6" s="299" customFormat="1" ht="19.5" customHeight="1">
      <c r="A318" s="232"/>
      <c r="B318" s="233" t="s">
        <v>385</v>
      </c>
      <c r="C318" s="234" t="s">
        <v>386</v>
      </c>
      <c r="D318" s="235">
        <f>SUM(D319)</f>
        <v>35000</v>
      </c>
      <c r="E318" s="235">
        <f>SUM(E319)</f>
        <v>14159</v>
      </c>
      <c r="F318" s="238">
        <f t="shared" si="8"/>
        <v>40.45428571428572</v>
      </c>
    </row>
    <row r="319" spans="1:6" s="281" customFormat="1" ht="19.5" customHeight="1">
      <c r="A319" s="241"/>
      <c r="B319" s="242"/>
      <c r="C319" s="68" t="s">
        <v>569</v>
      </c>
      <c r="D319" s="237">
        <v>35000</v>
      </c>
      <c r="E319" s="237">
        <v>14159</v>
      </c>
      <c r="F319" s="238">
        <f t="shared" si="8"/>
        <v>40.45428571428572</v>
      </c>
    </row>
    <row r="320" spans="1:6" s="281" customFormat="1" ht="7.5" customHeight="1">
      <c r="A320" s="241"/>
      <c r="B320" s="242"/>
      <c r="C320" s="243"/>
      <c r="D320" s="244"/>
      <c r="E320" s="244"/>
      <c r="F320" s="245"/>
    </row>
    <row r="321" spans="1:6" s="299" customFormat="1" ht="19.5" customHeight="1">
      <c r="A321" s="232"/>
      <c r="B321" s="233" t="s">
        <v>314</v>
      </c>
      <c r="C321" s="247" t="s">
        <v>267</v>
      </c>
      <c r="D321" s="235">
        <v>102000</v>
      </c>
      <c r="E321" s="235">
        <v>51000</v>
      </c>
      <c r="F321" s="236">
        <f t="shared" si="8"/>
        <v>50</v>
      </c>
    </row>
    <row r="322" spans="1:6" s="282" customFormat="1" ht="19.5" customHeight="1">
      <c r="A322" s="239"/>
      <c r="B322" s="240"/>
      <c r="C322" s="68" t="s">
        <v>569</v>
      </c>
      <c r="D322" s="237">
        <v>102000</v>
      </c>
      <c r="E322" s="237">
        <v>51000</v>
      </c>
      <c r="F322" s="238">
        <f t="shared" si="8"/>
        <v>50</v>
      </c>
    </row>
    <row r="323" spans="1:6" s="282" customFormat="1" ht="12" customHeight="1">
      <c r="A323" s="239"/>
      <c r="B323" s="240"/>
      <c r="C323" s="243" t="s">
        <v>571</v>
      </c>
      <c r="D323" s="244"/>
      <c r="E323" s="244"/>
      <c r="F323" s="245"/>
    </row>
    <row r="324" spans="1:6" s="282" customFormat="1" ht="19.5" customHeight="1">
      <c r="A324" s="239"/>
      <c r="B324" s="240"/>
      <c r="C324" s="243" t="s">
        <v>573</v>
      </c>
      <c r="D324" s="244">
        <v>102000</v>
      </c>
      <c r="E324" s="244">
        <v>51000</v>
      </c>
      <c r="F324" s="268">
        <f>E324/D324*100</f>
        <v>50</v>
      </c>
    </row>
    <row r="325" spans="1:6" s="281" customFormat="1" ht="7.5" customHeight="1">
      <c r="A325" s="241"/>
      <c r="B325" s="242"/>
      <c r="C325" s="243"/>
      <c r="D325" s="244"/>
      <c r="E325" s="244"/>
      <c r="F325" s="245"/>
    </row>
    <row r="326" spans="1:6" s="299" customFormat="1" ht="19.5" customHeight="1">
      <c r="A326" s="232"/>
      <c r="B326" s="233" t="s">
        <v>320</v>
      </c>
      <c r="C326" s="247" t="s">
        <v>135</v>
      </c>
      <c r="D326" s="235">
        <f>D327</f>
        <v>847705</v>
      </c>
      <c r="E326" s="235">
        <f>E327</f>
        <v>547113</v>
      </c>
      <c r="F326" s="236">
        <f t="shared" si="8"/>
        <v>64.54049462961761</v>
      </c>
    </row>
    <row r="327" spans="1:6" s="282" customFormat="1" ht="19.5" customHeight="1">
      <c r="A327" s="239"/>
      <c r="B327" s="240"/>
      <c r="C327" s="68" t="s">
        <v>569</v>
      </c>
      <c r="D327" s="237">
        <v>847705</v>
      </c>
      <c r="E327" s="237">
        <v>547113</v>
      </c>
      <c r="F327" s="238">
        <f t="shared" si="8"/>
        <v>64.54049462961761</v>
      </c>
    </row>
    <row r="328" spans="1:6" s="281" customFormat="1" ht="9.75" customHeight="1">
      <c r="A328" s="241"/>
      <c r="B328" s="242"/>
      <c r="C328" s="243" t="s">
        <v>571</v>
      </c>
      <c r="D328" s="244"/>
      <c r="E328" s="244"/>
      <c r="F328" s="289"/>
    </row>
    <row r="329" spans="1:6" s="281" customFormat="1" ht="19.5" customHeight="1">
      <c r="A329" s="241"/>
      <c r="B329" s="242"/>
      <c r="C329" s="243" t="s">
        <v>572</v>
      </c>
      <c r="D329" s="244">
        <v>16161</v>
      </c>
      <c r="E329" s="244">
        <v>2290</v>
      </c>
      <c r="F329" s="268">
        <f t="shared" si="8"/>
        <v>14.169915228018068</v>
      </c>
    </row>
    <row r="330" spans="1:6" s="281" customFormat="1" ht="7.5" customHeight="1">
      <c r="A330" s="241"/>
      <c r="B330" s="242"/>
      <c r="C330" s="243"/>
      <c r="D330" s="244"/>
      <c r="E330" s="244"/>
      <c r="F330" s="289"/>
    </row>
    <row r="331" spans="1:6" s="299" customFormat="1" ht="40.5" customHeight="1">
      <c r="A331" s="232"/>
      <c r="B331" s="233" t="s">
        <v>470</v>
      </c>
      <c r="C331" s="234" t="s">
        <v>371</v>
      </c>
      <c r="D331" s="235">
        <f>SUM(D332)</f>
        <v>6360232</v>
      </c>
      <c r="E331" s="235">
        <f>SUM(E332)</f>
        <v>3178940</v>
      </c>
      <c r="F331" s="238">
        <f t="shared" si="8"/>
        <v>49.9815101084363</v>
      </c>
    </row>
    <row r="332" spans="1:6" s="299" customFormat="1" ht="19.5" customHeight="1">
      <c r="A332" s="232"/>
      <c r="B332" s="233"/>
      <c r="C332" s="68" t="s">
        <v>569</v>
      </c>
      <c r="D332" s="237">
        <v>6360232</v>
      </c>
      <c r="E332" s="237">
        <v>3178940</v>
      </c>
      <c r="F332" s="238">
        <f t="shared" si="8"/>
        <v>49.9815101084363</v>
      </c>
    </row>
    <row r="333" spans="1:6" s="299" customFormat="1" ht="9.75" customHeight="1">
      <c r="A333" s="232"/>
      <c r="B333" s="233"/>
      <c r="C333" s="243" t="s">
        <v>571</v>
      </c>
      <c r="D333" s="235"/>
      <c r="E333" s="235"/>
      <c r="F333" s="289"/>
    </row>
    <row r="334" spans="1:6" s="299" customFormat="1" ht="19.5" customHeight="1">
      <c r="A334" s="232"/>
      <c r="B334" s="233"/>
      <c r="C334" s="243" t="s">
        <v>572</v>
      </c>
      <c r="D334" s="244">
        <v>227586</v>
      </c>
      <c r="E334" s="244">
        <v>77746</v>
      </c>
      <c r="F334" s="268">
        <f t="shared" si="8"/>
        <v>34.161152267714186</v>
      </c>
    </row>
    <row r="335" spans="1:6" s="281" customFormat="1" ht="7.5" customHeight="1">
      <c r="A335" s="241"/>
      <c r="B335" s="242"/>
      <c r="C335" s="243"/>
      <c r="D335" s="244"/>
      <c r="E335" s="244"/>
      <c r="F335" s="245"/>
    </row>
    <row r="336" spans="1:6" s="299" customFormat="1" ht="42.75" customHeight="1">
      <c r="A336" s="232"/>
      <c r="B336" s="287" t="s">
        <v>315</v>
      </c>
      <c r="C336" s="234" t="s">
        <v>590</v>
      </c>
      <c r="D336" s="235">
        <f>D337</f>
        <v>79000</v>
      </c>
      <c r="E336" s="235">
        <f>E337</f>
        <v>29156</v>
      </c>
      <c r="F336" s="236">
        <f aca="true" t="shared" si="9" ref="F336:F355">E336/D336*100</f>
        <v>36.90632911392405</v>
      </c>
    </row>
    <row r="337" spans="1:6" s="282" customFormat="1" ht="19.5" customHeight="1">
      <c r="A337" s="239"/>
      <c r="B337" s="240"/>
      <c r="C337" s="68" t="s">
        <v>569</v>
      </c>
      <c r="D337" s="237">
        <v>79000</v>
      </c>
      <c r="E337" s="237">
        <v>29156</v>
      </c>
      <c r="F337" s="238">
        <f t="shared" si="9"/>
        <v>36.90632911392405</v>
      </c>
    </row>
    <row r="338" spans="1:6" s="281" customFormat="1" ht="7.5" customHeight="1">
      <c r="A338" s="241"/>
      <c r="B338" s="242"/>
      <c r="C338" s="243"/>
      <c r="D338" s="244"/>
      <c r="E338" s="244"/>
      <c r="F338" s="245"/>
    </row>
    <row r="339" spans="1:6" s="299" customFormat="1" ht="30" customHeight="1">
      <c r="A339" s="232"/>
      <c r="B339" s="287" t="s">
        <v>321</v>
      </c>
      <c r="C339" s="234" t="s">
        <v>718</v>
      </c>
      <c r="D339" s="235">
        <f>D340</f>
        <v>1873542</v>
      </c>
      <c r="E339" s="235">
        <f>E340</f>
        <v>781065</v>
      </c>
      <c r="F339" s="236">
        <f t="shared" si="9"/>
        <v>41.68921753555565</v>
      </c>
    </row>
    <row r="340" spans="1:6" s="282" customFormat="1" ht="19.5" customHeight="1">
      <c r="A340" s="239"/>
      <c r="B340" s="240"/>
      <c r="C340" s="68" t="s">
        <v>569</v>
      </c>
      <c r="D340" s="237">
        <v>1873542</v>
      </c>
      <c r="E340" s="237">
        <v>781065</v>
      </c>
      <c r="F340" s="238">
        <f t="shared" si="9"/>
        <v>41.68921753555565</v>
      </c>
    </row>
    <row r="341" spans="1:6" s="281" customFormat="1" ht="7.5" customHeight="1">
      <c r="A341" s="241"/>
      <c r="B341" s="242"/>
      <c r="C341" s="243"/>
      <c r="D341" s="244"/>
      <c r="E341" s="244"/>
      <c r="F341" s="245"/>
    </row>
    <row r="342" spans="1:6" s="299" customFormat="1" ht="19.5" customHeight="1">
      <c r="A342" s="232"/>
      <c r="B342" s="233" t="s">
        <v>333</v>
      </c>
      <c r="C342" s="247" t="s">
        <v>109</v>
      </c>
      <c r="D342" s="235">
        <f>D343</f>
        <v>880000</v>
      </c>
      <c r="E342" s="235">
        <f>E343</f>
        <v>590646</v>
      </c>
      <c r="F342" s="236">
        <f t="shared" si="9"/>
        <v>67.11886363636364</v>
      </c>
    </row>
    <row r="343" spans="1:6" s="282" customFormat="1" ht="19.5" customHeight="1" thickBot="1">
      <c r="A343" s="338"/>
      <c r="B343" s="339"/>
      <c r="C343" s="340" t="s">
        <v>569</v>
      </c>
      <c r="D343" s="341">
        <v>880000</v>
      </c>
      <c r="E343" s="341">
        <v>590646</v>
      </c>
      <c r="F343" s="342">
        <f t="shared" si="9"/>
        <v>67.11886363636364</v>
      </c>
    </row>
    <row r="344" spans="1:6" s="282" customFormat="1" ht="16.5" customHeight="1" thickBot="1">
      <c r="A344" s="325"/>
      <c r="B344" s="325"/>
      <c r="C344" s="326"/>
      <c r="D344" s="327"/>
      <c r="E344" s="327"/>
      <c r="F344" s="328"/>
    </row>
    <row r="345" spans="1:6" s="282" customFormat="1" ht="15.75" customHeight="1" thickBot="1">
      <c r="A345" s="334">
        <v>1</v>
      </c>
      <c r="B345" s="335">
        <v>2</v>
      </c>
      <c r="C345" s="335">
        <v>3</v>
      </c>
      <c r="D345" s="336">
        <v>4</v>
      </c>
      <c r="E345" s="336">
        <v>5</v>
      </c>
      <c r="F345" s="337">
        <v>6</v>
      </c>
    </row>
    <row r="346" spans="1:6" s="281" customFormat="1" ht="7.5" customHeight="1">
      <c r="A346" s="241"/>
      <c r="B346" s="242"/>
      <c r="C346" s="243"/>
      <c r="D346" s="244"/>
      <c r="E346" s="244"/>
      <c r="F346" s="245"/>
    </row>
    <row r="347" spans="1:6" s="299" customFormat="1" ht="19.5" customHeight="1">
      <c r="A347" s="232"/>
      <c r="B347" s="233" t="s">
        <v>348</v>
      </c>
      <c r="C347" s="280" t="s">
        <v>357</v>
      </c>
      <c r="D347" s="235">
        <f>D348</f>
        <v>117977</v>
      </c>
      <c r="E347" s="235">
        <f>E348</f>
        <v>53230</v>
      </c>
      <c r="F347" s="236">
        <f t="shared" si="9"/>
        <v>45.11896386583826</v>
      </c>
    </row>
    <row r="348" spans="1:6" s="282" customFormat="1" ht="19.5" customHeight="1">
      <c r="A348" s="239"/>
      <c r="B348" s="240"/>
      <c r="C348" s="68" t="s">
        <v>569</v>
      </c>
      <c r="D348" s="237">
        <v>117977</v>
      </c>
      <c r="E348" s="237">
        <v>53230</v>
      </c>
      <c r="F348" s="238">
        <f t="shared" si="9"/>
        <v>45.11896386583826</v>
      </c>
    </row>
    <row r="349" spans="1:6" s="281" customFormat="1" ht="9.75" customHeight="1">
      <c r="A349" s="241"/>
      <c r="B349" s="242"/>
      <c r="C349" s="243" t="s">
        <v>571</v>
      </c>
      <c r="D349" s="244"/>
      <c r="E349" s="244"/>
      <c r="F349" s="245"/>
    </row>
    <row r="350" spans="1:6" s="281" customFormat="1" ht="19.5" customHeight="1">
      <c r="A350" s="241"/>
      <c r="B350" s="242"/>
      <c r="C350" s="243" t="s">
        <v>572</v>
      </c>
      <c r="D350" s="244">
        <v>102886</v>
      </c>
      <c r="E350" s="244">
        <v>50273</v>
      </c>
      <c r="F350" s="268">
        <f t="shared" si="9"/>
        <v>48.86281904243532</v>
      </c>
    </row>
    <row r="351" spans="1:6" s="281" customFormat="1" ht="7.5" customHeight="1">
      <c r="A351" s="241"/>
      <c r="B351" s="242"/>
      <c r="C351" s="243"/>
      <c r="D351" s="244"/>
      <c r="E351" s="244"/>
      <c r="F351" s="245"/>
    </row>
    <row r="352" spans="1:6" s="299" customFormat="1" ht="19.5" customHeight="1">
      <c r="A352" s="232"/>
      <c r="B352" s="233" t="s">
        <v>316</v>
      </c>
      <c r="C352" s="234" t="s">
        <v>182</v>
      </c>
      <c r="D352" s="235">
        <f>D353+D356</f>
        <v>1117600</v>
      </c>
      <c r="E352" s="235">
        <f>E353+E356</f>
        <v>576084</v>
      </c>
      <c r="F352" s="236">
        <f t="shared" si="9"/>
        <v>51.54652827487474</v>
      </c>
    </row>
    <row r="353" spans="1:6" s="282" customFormat="1" ht="19.5" customHeight="1">
      <c r="A353" s="239"/>
      <c r="B353" s="240"/>
      <c r="C353" s="68" t="s">
        <v>569</v>
      </c>
      <c r="D353" s="237">
        <v>1112100</v>
      </c>
      <c r="E353" s="237">
        <v>570584</v>
      </c>
      <c r="F353" s="238">
        <f t="shared" si="9"/>
        <v>51.30689686179301</v>
      </c>
    </row>
    <row r="354" spans="1:6" s="281" customFormat="1" ht="9.75" customHeight="1">
      <c r="A354" s="241"/>
      <c r="B354" s="242"/>
      <c r="C354" s="243" t="s">
        <v>571</v>
      </c>
      <c r="D354" s="244"/>
      <c r="E354" s="244"/>
      <c r="F354" s="245"/>
    </row>
    <row r="355" spans="1:6" s="281" customFormat="1" ht="19.5" customHeight="1">
      <c r="A355" s="241"/>
      <c r="B355" s="242"/>
      <c r="C355" s="243" t="s">
        <v>572</v>
      </c>
      <c r="D355" s="244">
        <v>890356</v>
      </c>
      <c r="E355" s="244">
        <v>449921</v>
      </c>
      <c r="F355" s="268">
        <f t="shared" si="9"/>
        <v>50.53270826500861</v>
      </c>
    </row>
    <row r="356" spans="1:6" s="282" customFormat="1" ht="19.5" customHeight="1">
      <c r="A356" s="239"/>
      <c r="B356" s="240"/>
      <c r="C356" s="68" t="s">
        <v>574</v>
      </c>
      <c r="D356" s="237">
        <v>5500</v>
      </c>
      <c r="E356" s="237">
        <v>5500</v>
      </c>
      <c r="F356" s="289">
        <f>E356/D356*100</f>
        <v>100</v>
      </c>
    </row>
    <row r="357" spans="1:6" s="281" customFormat="1" ht="7.5" customHeight="1">
      <c r="A357" s="241"/>
      <c r="B357" s="291"/>
      <c r="C357" s="292"/>
      <c r="D357" s="293"/>
      <c r="E357" s="293"/>
      <c r="F357" s="245"/>
    </row>
    <row r="358" spans="1:6" s="299" customFormat="1" ht="30" customHeight="1">
      <c r="A358" s="232"/>
      <c r="B358" s="233" t="s">
        <v>317</v>
      </c>
      <c r="C358" s="234" t="s">
        <v>215</v>
      </c>
      <c r="D358" s="235">
        <f>D359</f>
        <v>534614</v>
      </c>
      <c r="E358" s="235">
        <f>E359</f>
        <v>249495</v>
      </c>
      <c r="F358" s="236">
        <f>E358/D358*100</f>
        <v>46.66825036381389</v>
      </c>
    </row>
    <row r="359" spans="1:6" s="282" customFormat="1" ht="19.5" customHeight="1">
      <c r="A359" s="239"/>
      <c r="B359" s="240"/>
      <c r="C359" s="68" t="s">
        <v>569</v>
      </c>
      <c r="D359" s="237">
        <v>534614</v>
      </c>
      <c r="E359" s="237">
        <v>249495</v>
      </c>
      <c r="F359" s="238">
        <f>E359/D359*100</f>
        <v>46.66825036381389</v>
      </c>
    </row>
    <row r="360" spans="1:6" s="281" customFormat="1" ht="9.75" customHeight="1">
      <c r="A360" s="241"/>
      <c r="B360" s="242"/>
      <c r="C360" s="243" t="s">
        <v>571</v>
      </c>
      <c r="D360" s="244"/>
      <c r="E360" s="244"/>
      <c r="F360" s="245"/>
    </row>
    <row r="361" spans="1:6" s="281" customFormat="1" ht="19.5" customHeight="1">
      <c r="A361" s="241"/>
      <c r="B361" s="242"/>
      <c r="C361" s="243" t="s">
        <v>572</v>
      </c>
      <c r="D361" s="244">
        <v>499840</v>
      </c>
      <c r="E361" s="244">
        <v>225530</v>
      </c>
      <c r="F361" s="268">
        <f>E361/D361*100</f>
        <v>45.120438540332906</v>
      </c>
    </row>
    <row r="362" spans="1:6" s="281" customFormat="1" ht="7.5" customHeight="1">
      <c r="A362" s="241"/>
      <c r="B362" s="242"/>
      <c r="C362" s="243"/>
      <c r="D362" s="244"/>
      <c r="E362" s="244"/>
      <c r="F362" s="245"/>
    </row>
    <row r="363" spans="1:6" s="299" customFormat="1" ht="19.5" customHeight="1">
      <c r="A363" s="232"/>
      <c r="B363" s="233" t="s">
        <v>591</v>
      </c>
      <c r="C363" s="247" t="s">
        <v>55</v>
      </c>
      <c r="D363" s="235">
        <f>D364</f>
        <v>113000</v>
      </c>
      <c r="E363" s="235">
        <f>E364</f>
        <v>41614</v>
      </c>
      <c r="F363" s="236">
        <f>E363/D363*100</f>
        <v>36.826548672566375</v>
      </c>
    </row>
    <row r="364" spans="1:6" s="282" customFormat="1" ht="19.5" customHeight="1">
      <c r="A364" s="239"/>
      <c r="B364" s="240"/>
      <c r="C364" s="68" t="s">
        <v>569</v>
      </c>
      <c r="D364" s="237">
        <v>113000</v>
      </c>
      <c r="E364" s="237">
        <v>41614</v>
      </c>
      <c r="F364" s="238">
        <f>E364/D364*100</f>
        <v>36.826548672566375</v>
      </c>
    </row>
    <row r="365" spans="1:6" s="282" customFormat="1" ht="7.5" customHeight="1">
      <c r="A365" s="239"/>
      <c r="B365" s="240"/>
      <c r="C365" s="68"/>
      <c r="D365" s="237"/>
      <c r="E365" s="237"/>
      <c r="F365" s="245"/>
    </row>
    <row r="366" spans="1:6" s="297" customFormat="1" ht="30" customHeight="1">
      <c r="A366" s="227" t="s">
        <v>107</v>
      </c>
      <c r="B366" s="228"/>
      <c r="C366" s="229" t="s">
        <v>318</v>
      </c>
      <c r="D366" s="230">
        <f>SUM(D367,D371,D374,D379,D384)</f>
        <v>1286575</v>
      </c>
      <c r="E366" s="230">
        <f>SUM(E367,E371,E374,E379,E384)</f>
        <v>604320</v>
      </c>
      <c r="F366" s="231">
        <f>E366/D366*100</f>
        <v>46.9712220430212</v>
      </c>
    </row>
    <row r="367" spans="1:6" s="282" customFormat="1" ht="19.5" customHeight="1">
      <c r="A367" s="232"/>
      <c r="B367" s="233" t="s">
        <v>108</v>
      </c>
      <c r="C367" s="234" t="s">
        <v>195</v>
      </c>
      <c r="D367" s="235">
        <f>SUM(D368)</f>
        <v>380240</v>
      </c>
      <c r="E367" s="235">
        <f>SUM(E368)</f>
        <v>183505</v>
      </c>
      <c r="F367" s="236">
        <f>E367/D367*100</f>
        <v>48.26030927835052</v>
      </c>
    </row>
    <row r="368" spans="1:6" s="282" customFormat="1" ht="19.5" customHeight="1">
      <c r="A368" s="239"/>
      <c r="B368" s="240"/>
      <c r="C368" s="68" t="s">
        <v>569</v>
      </c>
      <c r="D368" s="237">
        <v>380240</v>
      </c>
      <c r="E368" s="237">
        <v>183505</v>
      </c>
      <c r="F368" s="346">
        <f>E368/D368*100</f>
        <v>48.26030927835052</v>
      </c>
    </row>
    <row r="369" spans="1:6" s="282" customFormat="1" ht="9.75" customHeight="1">
      <c r="A369" s="239"/>
      <c r="B369" s="240"/>
      <c r="C369" s="243" t="s">
        <v>571</v>
      </c>
      <c r="D369" s="237"/>
      <c r="E369" s="237"/>
      <c r="F369" s="245"/>
    </row>
    <row r="370" spans="1:6" s="282" customFormat="1" ht="19.5" customHeight="1">
      <c r="A370" s="239"/>
      <c r="B370" s="240"/>
      <c r="C370" s="243" t="s">
        <v>572</v>
      </c>
      <c r="D370" s="244">
        <v>370040</v>
      </c>
      <c r="E370" s="244">
        <v>176361</v>
      </c>
      <c r="F370" s="345">
        <f>E370/D370*100</f>
        <v>47.65998270457248</v>
      </c>
    </row>
    <row r="371" spans="1:6" s="282" customFormat="1" ht="27" customHeight="1">
      <c r="A371" s="232"/>
      <c r="B371" s="233" t="s">
        <v>620</v>
      </c>
      <c r="C371" s="234" t="s">
        <v>621</v>
      </c>
      <c r="D371" s="235">
        <f>SUM(D372)</f>
        <v>10000</v>
      </c>
      <c r="E371" s="235">
        <f>SUM(E372)</f>
        <v>0</v>
      </c>
      <c r="F371" s="236">
        <f>E371/D371*100</f>
        <v>0</v>
      </c>
    </row>
    <row r="372" spans="1:6" s="282" customFormat="1" ht="19.5" customHeight="1">
      <c r="A372" s="239"/>
      <c r="B372" s="240"/>
      <c r="C372" s="68" t="s">
        <v>569</v>
      </c>
      <c r="D372" s="237">
        <v>10000</v>
      </c>
      <c r="E372" s="237">
        <v>0</v>
      </c>
      <c r="F372" s="236">
        <f>E372/D372*100</f>
        <v>0</v>
      </c>
    </row>
    <row r="373" spans="1:6" s="282" customFormat="1" ht="7.5" customHeight="1">
      <c r="A373" s="239"/>
      <c r="B373" s="240"/>
      <c r="C373" s="68"/>
      <c r="D373" s="237"/>
      <c r="E373" s="237"/>
      <c r="F373" s="245"/>
    </row>
    <row r="374" spans="1:6" s="282" customFormat="1" ht="24.75" customHeight="1">
      <c r="A374" s="232"/>
      <c r="B374" s="294" t="s">
        <v>148</v>
      </c>
      <c r="C374" s="298" t="s">
        <v>355</v>
      </c>
      <c r="D374" s="296">
        <f>D375</f>
        <v>32000</v>
      </c>
      <c r="E374" s="296">
        <f>E375</f>
        <v>17227</v>
      </c>
      <c r="F374" s="236">
        <f>E374/D374*100</f>
        <v>53.834375</v>
      </c>
    </row>
    <row r="375" spans="1:6" s="282" customFormat="1" ht="19.5" customHeight="1">
      <c r="A375" s="239"/>
      <c r="B375" s="240"/>
      <c r="C375" s="68" t="s">
        <v>569</v>
      </c>
      <c r="D375" s="237">
        <v>32000</v>
      </c>
      <c r="E375" s="237">
        <v>17227</v>
      </c>
      <c r="F375" s="238">
        <f>E375/D375*100</f>
        <v>53.834375</v>
      </c>
    </row>
    <row r="376" spans="1:6" s="282" customFormat="1" ht="9.75" customHeight="1">
      <c r="A376" s="241"/>
      <c r="B376" s="242"/>
      <c r="C376" s="243" t="s">
        <v>571</v>
      </c>
      <c r="D376" s="244"/>
      <c r="E376" s="244"/>
      <c r="F376" s="245"/>
    </row>
    <row r="377" spans="1:6" s="282" customFormat="1" ht="19.5" customHeight="1">
      <c r="A377" s="241"/>
      <c r="B377" s="242"/>
      <c r="C377" s="243" t="s">
        <v>573</v>
      </c>
      <c r="D377" s="244">
        <v>32000</v>
      </c>
      <c r="E377" s="244">
        <v>17227</v>
      </c>
      <c r="F377" s="268">
        <f>E377/D377*100</f>
        <v>53.834375</v>
      </c>
    </row>
    <row r="378" spans="1:6" s="282" customFormat="1" ht="8.25" customHeight="1">
      <c r="A378" s="239"/>
      <c r="B378" s="240"/>
      <c r="C378" s="68"/>
      <c r="D378" s="237"/>
      <c r="E378" s="237"/>
      <c r="F378" s="245"/>
    </row>
    <row r="379" spans="1:6" s="282" customFormat="1" ht="19.5" customHeight="1">
      <c r="A379" s="232"/>
      <c r="B379" s="233" t="s">
        <v>136</v>
      </c>
      <c r="C379" s="247" t="s">
        <v>183</v>
      </c>
      <c r="D379" s="235">
        <f>D380</f>
        <v>484300</v>
      </c>
      <c r="E379" s="235">
        <f>E380</f>
        <v>194788</v>
      </c>
      <c r="F379" s="236">
        <f>E379/D379*100</f>
        <v>40.22052446830477</v>
      </c>
    </row>
    <row r="380" spans="1:6" s="282" customFormat="1" ht="19.5" customHeight="1">
      <c r="A380" s="239"/>
      <c r="B380" s="240"/>
      <c r="C380" s="68" t="s">
        <v>569</v>
      </c>
      <c r="D380" s="237">
        <v>484300</v>
      </c>
      <c r="E380" s="237">
        <v>194788</v>
      </c>
      <c r="F380" s="238">
        <f>E380/D380*100</f>
        <v>40.22052446830477</v>
      </c>
    </row>
    <row r="381" spans="1:6" s="282" customFormat="1" ht="9.75" customHeight="1">
      <c r="A381" s="241"/>
      <c r="B381" s="242"/>
      <c r="C381" s="243" t="s">
        <v>571</v>
      </c>
      <c r="D381" s="244"/>
      <c r="E381" s="244"/>
      <c r="F381" s="245"/>
    </row>
    <row r="382" spans="1:6" s="282" customFormat="1" ht="19.5" customHeight="1">
      <c r="A382" s="241"/>
      <c r="B382" s="242"/>
      <c r="C382" s="243" t="s">
        <v>572</v>
      </c>
      <c r="D382" s="244">
        <v>373934</v>
      </c>
      <c r="E382" s="244">
        <v>159643</v>
      </c>
      <c r="F382" s="268">
        <f aca="true" t="shared" si="10" ref="F382:F387">E382/D382*100</f>
        <v>42.692828146143434</v>
      </c>
    </row>
    <row r="383" spans="1:6" s="282" customFormat="1" ht="7.5" customHeight="1">
      <c r="A383" s="241"/>
      <c r="B383" s="242"/>
      <c r="C383" s="243"/>
      <c r="D383" s="244"/>
      <c r="E383" s="244"/>
      <c r="F383" s="268"/>
    </row>
    <row r="384" spans="1:6" s="282" customFormat="1" ht="19.5" customHeight="1">
      <c r="A384" s="232"/>
      <c r="B384" s="233" t="s">
        <v>110</v>
      </c>
      <c r="C384" s="234" t="s">
        <v>55</v>
      </c>
      <c r="D384" s="235">
        <f>SUM(D385)</f>
        <v>380035</v>
      </c>
      <c r="E384" s="235">
        <f>SUM(E385)</f>
        <v>208800</v>
      </c>
      <c r="F384" s="236">
        <f t="shared" si="10"/>
        <v>54.94230794532082</v>
      </c>
    </row>
    <row r="385" spans="1:6" s="282" customFormat="1" ht="19.5" customHeight="1">
      <c r="A385" s="241"/>
      <c r="B385" s="242"/>
      <c r="C385" s="68" t="s">
        <v>569</v>
      </c>
      <c r="D385" s="237">
        <v>380035</v>
      </c>
      <c r="E385" s="237">
        <v>208800</v>
      </c>
      <c r="F385" s="238">
        <f t="shared" si="10"/>
        <v>54.94230794532082</v>
      </c>
    </row>
    <row r="386" spans="1:6" s="282" customFormat="1" ht="9.75" customHeight="1">
      <c r="A386" s="239"/>
      <c r="B386" s="240"/>
      <c r="C386" s="243" t="s">
        <v>571</v>
      </c>
      <c r="D386" s="244"/>
      <c r="E386" s="244"/>
      <c r="F386" s="268"/>
    </row>
    <row r="387" spans="1:6" s="282" customFormat="1" ht="19.5" customHeight="1" thickBot="1">
      <c r="A387" s="338"/>
      <c r="B387" s="339"/>
      <c r="C387" s="317" t="s">
        <v>573</v>
      </c>
      <c r="D387" s="318">
        <v>285035</v>
      </c>
      <c r="E387" s="318">
        <v>133269</v>
      </c>
      <c r="F387" s="319">
        <f t="shared" si="10"/>
        <v>46.75531075131124</v>
      </c>
    </row>
    <row r="388" spans="1:6" s="282" customFormat="1" ht="12" customHeight="1" thickBot="1">
      <c r="A388" s="325"/>
      <c r="B388" s="325"/>
      <c r="C388" s="284"/>
      <c r="D388" s="285"/>
      <c r="E388" s="285"/>
      <c r="F388" s="290"/>
    </row>
    <row r="389" spans="1:6" s="282" customFormat="1" ht="15" customHeight="1" thickBot="1">
      <c r="A389" s="334">
        <v>1</v>
      </c>
      <c r="B389" s="335">
        <v>2</v>
      </c>
      <c r="C389" s="335">
        <v>3</v>
      </c>
      <c r="D389" s="336">
        <v>4</v>
      </c>
      <c r="E389" s="336">
        <v>5</v>
      </c>
      <c r="F389" s="337">
        <v>6</v>
      </c>
    </row>
    <row r="390" spans="1:6" s="281" customFormat="1" ht="7.5" customHeight="1">
      <c r="A390" s="241"/>
      <c r="B390" s="242"/>
      <c r="C390" s="243"/>
      <c r="D390" s="244"/>
      <c r="E390" s="244"/>
      <c r="F390" s="245"/>
    </row>
    <row r="391" spans="1:6" s="297" customFormat="1" ht="19.5" customHeight="1">
      <c r="A391" s="227" t="s">
        <v>111</v>
      </c>
      <c r="B391" s="228"/>
      <c r="C391" s="229" t="s">
        <v>394</v>
      </c>
      <c r="D391" s="230">
        <f>SUM(D392,D397,D402,D407,D412,D417,D420,D425,D430,D435)</f>
        <v>6062113</v>
      </c>
      <c r="E391" s="230">
        <f>SUM(E392,E397,E402,E407,E412,E417,E420,E425,E430,E435)</f>
        <v>3058871</v>
      </c>
      <c r="F391" s="231">
        <f>E391/D391*100</f>
        <v>50.45882516541674</v>
      </c>
    </row>
    <row r="392" spans="1:6" s="299" customFormat="1" ht="19.5" customHeight="1">
      <c r="A392" s="232"/>
      <c r="B392" s="233" t="s">
        <v>113</v>
      </c>
      <c r="C392" s="234" t="s">
        <v>188</v>
      </c>
      <c r="D392" s="235">
        <f>D393</f>
        <v>1054482</v>
      </c>
      <c r="E392" s="235">
        <f>E393</f>
        <v>510429</v>
      </c>
      <c r="F392" s="236">
        <f>E392/D392*100</f>
        <v>48.40566268556504</v>
      </c>
    </row>
    <row r="393" spans="1:6" s="282" customFormat="1" ht="19.5" customHeight="1">
      <c r="A393" s="239"/>
      <c r="B393" s="240"/>
      <c r="C393" s="68" t="s">
        <v>569</v>
      </c>
      <c r="D393" s="237">
        <v>1054482</v>
      </c>
      <c r="E393" s="237">
        <v>510429</v>
      </c>
      <c r="F393" s="238">
        <f>E393/D393*100</f>
        <v>48.40566268556504</v>
      </c>
    </row>
    <row r="394" spans="1:6" s="281" customFormat="1" ht="9.75" customHeight="1">
      <c r="A394" s="241"/>
      <c r="B394" s="242"/>
      <c r="C394" s="243" t="s">
        <v>571</v>
      </c>
      <c r="D394" s="244"/>
      <c r="E394" s="244"/>
      <c r="F394" s="245"/>
    </row>
    <row r="395" spans="1:6" s="281" customFormat="1" ht="19.5" customHeight="1">
      <c r="A395" s="241"/>
      <c r="B395" s="242"/>
      <c r="C395" s="243" t="s">
        <v>572</v>
      </c>
      <c r="D395" s="244">
        <v>931889</v>
      </c>
      <c r="E395" s="244">
        <v>456020</v>
      </c>
      <c r="F395" s="268">
        <f>E395/D395*100</f>
        <v>48.93501264635595</v>
      </c>
    </row>
    <row r="396" spans="1:6" s="281" customFormat="1" ht="7.5" customHeight="1">
      <c r="A396" s="241"/>
      <c r="B396" s="242"/>
      <c r="C396" s="243"/>
      <c r="D396" s="244"/>
      <c r="E396" s="244"/>
      <c r="F396" s="245"/>
    </row>
    <row r="397" spans="1:6" s="299" customFormat="1" ht="19.5" customHeight="1">
      <c r="A397" s="232"/>
      <c r="B397" s="233" t="s">
        <v>112</v>
      </c>
      <c r="C397" s="234" t="s">
        <v>592</v>
      </c>
      <c r="D397" s="235">
        <f>SUM(D398)</f>
        <v>2057088</v>
      </c>
      <c r="E397" s="235">
        <f>SUM(E398)</f>
        <v>1085559</v>
      </c>
      <c r="F397" s="236">
        <f>E397/D397*100</f>
        <v>52.77163641030428</v>
      </c>
    </row>
    <row r="398" spans="1:6" s="282" customFormat="1" ht="19.5" customHeight="1">
      <c r="A398" s="239"/>
      <c r="B398" s="240"/>
      <c r="C398" s="68" t="s">
        <v>569</v>
      </c>
      <c r="D398" s="237">
        <v>2057088</v>
      </c>
      <c r="E398" s="237">
        <v>1085559</v>
      </c>
      <c r="F398" s="238">
        <f>E398/D398*100</f>
        <v>52.77163641030428</v>
      </c>
    </row>
    <row r="399" spans="1:6" s="281" customFormat="1" ht="9.75" customHeight="1">
      <c r="A399" s="241"/>
      <c r="B399" s="242"/>
      <c r="C399" s="243" t="s">
        <v>571</v>
      </c>
      <c r="D399" s="244"/>
      <c r="E399" s="244"/>
      <c r="F399" s="245"/>
    </row>
    <row r="400" spans="1:6" s="281" customFormat="1" ht="19.5" customHeight="1">
      <c r="A400" s="241"/>
      <c r="B400" s="242"/>
      <c r="C400" s="243" t="s">
        <v>572</v>
      </c>
      <c r="D400" s="244">
        <v>1685095</v>
      </c>
      <c r="E400" s="244">
        <v>853339</v>
      </c>
      <c r="F400" s="268">
        <f>E400/D400*100</f>
        <v>50.64040899771229</v>
      </c>
    </row>
    <row r="401" spans="1:6" s="281" customFormat="1" ht="7.5" customHeight="1">
      <c r="A401" s="241"/>
      <c r="B401" s="242"/>
      <c r="C401" s="243"/>
      <c r="D401" s="244"/>
      <c r="E401" s="244"/>
      <c r="F401" s="268"/>
    </row>
    <row r="402" spans="1:6" s="299" customFormat="1" ht="29.25" customHeight="1">
      <c r="A402" s="232"/>
      <c r="B402" s="287" t="s">
        <v>484</v>
      </c>
      <c r="C402" s="234" t="s">
        <v>354</v>
      </c>
      <c r="D402" s="235">
        <f>D403</f>
        <v>761031</v>
      </c>
      <c r="E402" s="235">
        <f>E403</f>
        <v>377449</v>
      </c>
      <c r="F402" s="236">
        <f aca="true" t="shared" si="11" ref="F402:F431">E402/D402*100</f>
        <v>49.597059778116794</v>
      </c>
    </row>
    <row r="403" spans="1:6" s="282" customFormat="1" ht="19.5" customHeight="1">
      <c r="A403" s="239"/>
      <c r="B403" s="240"/>
      <c r="C403" s="68" t="s">
        <v>569</v>
      </c>
      <c r="D403" s="237">
        <v>761031</v>
      </c>
      <c r="E403" s="237">
        <v>377449</v>
      </c>
      <c r="F403" s="238">
        <f t="shared" si="11"/>
        <v>49.597059778116794</v>
      </c>
    </row>
    <row r="404" spans="1:6" s="281" customFormat="1" ht="9.75" customHeight="1">
      <c r="A404" s="241"/>
      <c r="B404" s="242"/>
      <c r="C404" s="243" t="s">
        <v>571</v>
      </c>
      <c r="D404" s="244"/>
      <c r="E404" s="244"/>
      <c r="F404" s="245"/>
    </row>
    <row r="405" spans="1:6" s="281" customFormat="1" ht="19.5" customHeight="1">
      <c r="A405" s="241"/>
      <c r="B405" s="242"/>
      <c r="C405" s="243" t="s">
        <v>572</v>
      </c>
      <c r="D405" s="244">
        <v>689822</v>
      </c>
      <c r="E405" s="244">
        <v>332568</v>
      </c>
      <c r="F405" s="268">
        <f t="shared" si="11"/>
        <v>48.21069783219439</v>
      </c>
    </row>
    <row r="406" spans="1:6" s="281" customFormat="1" ht="7.5" customHeight="1">
      <c r="A406" s="241"/>
      <c r="B406" s="242"/>
      <c r="C406" s="243"/>
      <c r="D406" s="244"/>
      <c r="E406" s="244"/>
      <c r="F406" s="245"/>
    </row>
    <row r="407" spans="1:6" s="299" customFormat="1" ht="19.5" customHeight="1">
      <c r="A407" s="232"/>
      <c r="B407" s="233" t="s">
        <v>114</v>
      </c>
      <c r="C407" s="247" t="s">
        <v>115</v>
      </c>
      <c r="D407" s="235">
        <f>D408</f>
        <v>593978</v>
      </c>
      <c r="E407" s="235">
        <f>E408</f>
        <v>311463</v>
      </c>
      <c r="F407" s="236">
        <f t="shared" si="11"/>
        <v>52.43679058820361</v>
      </c>
    </row>
    <row r="408" spans="1:6" s="282" customFormat="1" ht="19.5" customHeight="1">
      <c r="A408" s="239"/>
      <c r="B408" s="240"/>
      <c r="C408" s="68" t="s">
        <v>569</v>
      </c>
      <c r="D408" s="237">
        <v>593978</v>
      </c>
      <c r="E408" s="237">
        <v>311463</v>
      </c>
      <c r="F408" s="238">
        <f t="shared" si="11"/>
        <v>52.43679058820361</v>
      </c>
    </row>
    <row r="409" spans="1:6" s="281" customFormat="1" ht="9.75" customHeight="1">
      <c r="A409" s="241"/>
      <c r="B409" s="242"/>
      <c r="C409" s="243" t="s">
        <v>571</v>
      </c>
      <c r="D409" s="244"/>
      <c r="E409" s="244"/>
      <c r="F409" s="245"/>
    </row>
    <row r="410" spans="1:6" s="281" customFormat="1" ht="19.5" customHeight="1">
      <c r="A410" s="241"/>
      <c r="B410" s="242"/>
      <c r="C410" s="243" t="s">
        <v>572</v>
      </c>
      <c r="D410" s="244">
        <v>455454</v>
      </c>
      <c r="E410" s="244">
        <v>228125</v>
      </c>
      <c r="F410" s="268">
        <f t="shared" si="11"/>
        <v>50.08738533419401</v>
      </c>
    </row>
    <row r="411" spans="1:6" s="281" customFormat="1" ht="7.5" customHeight="1">
      <c r="A411" s="241"/>
      <c r="B411" s="242"/>
      <c r="C411" s="243"/>
      <c r="D411" s="244"/>
      <c r="E411" s="244"/>
      <c r="F411" s="245"/>
    </row>
    <row r="412" spans="1:6" s="299" customFormat="1" ht="19.5" customHeight="1">
      <c r="A412" s="232"/>
      <c r="B412" s="233" t="s">
        <v>116</v>
      </c>
      <c r="C412" s="247" t="s">
        <v>236</v>
      </c>
      <c r="D412" s="235">
        <f>D413</f>
        <v>593325</v>
      </c>
      <c r="E412" s="235">
        <f>E413</f>
        <v>378402</v>
      </c>
      <c r="F412" s="236">
        <f t="shared" si="11"/>
        <v>63.77651371508026</v>
      </c>
    </row>
    <row r="413" spans="1:6" s="282" customFormat="1" ht="19.5" customHeight="1">
      <c r="A413" s="239"/>
      <c r="B413" s="240"/>
      <c r="C413" s="68" t="s">
        <v>569</v>
      </c>
      <c r="D413" s="237">
        <v>593325</v>
      </c>
      <c r="E413" s="237">
        <v>378402</v>
      </c>
      <c r="F413" s="238">
        <f t="shared" si="11"/>
        <v>63.77651371508026</v>
      </c>
    </row>
    <row r="414" spans="1:6" s="281" customFormat="1" ht="9.75" customHeight="1">
      <c r="A414" s="241"/>
      <c r="B414" s="242"/>
      <c r="C414" s="243" t="s">
        <v>571</v>
      </c>
      <c r="D414" s="244"/>
      <c r="E414" s="244"/>
      <c r="F414" s="245"/>
    </row>
    <row r="415" spans="1:6" s="281" customFormat="1" ht="19.5" customHeight="1">
      <c r="A415" s="241"/>
      <c r="B415" s="242"/>
      <c r="C415" s="243" t="s">
        <v>572</v>
      </c>
      <c r="D415" s="244">
        <v>431559</v>
      </c>
      <c r="E415" s="244">
        <v>236683</v>
      </c>
      <c r="F415" s="268">
        <f t="shared" si="11"/>
        <v>54.84371777671188</v>
      </c>
    </row>
    <row r="416" spans="1:6" s="281" customFormat="1" ht="7.5" customHeight="1">
      <c r="A416" s="241"/>
      <c r="B416" s="242"/>
      <c r="C416" s="243"/>
      <c r="D416" s="244"/>
      <c r="E416" s="244"/>
      <c r="F416" s="245"/>
    </row>
    <row r="417" spans="1:6" s="299" customFormat="1" ht="19.5" customHeight="1">
      <c r="A417" s="232"/>
      <c r="B417" s="233" t="s">
        <v>117</v>
      </c>
      <c r="C417" s="247" t="s">
        <v>118</v>
      </c>
      <c r="D417" s="235">
        <f>D418</f>
        <v>291651</v>
      </c>
      <c r="E417" s="235">
        <f>E418</f>
        <v>82308</v>
      </c>
      <c r="F417" s="236">
        <f t="shared" si="11"/>
        <v>28.221401606714874</v>
      </c>
    </row>
    <row r="418" spans="1:6" s="282" customFormat="1" ht="19.5" customHeight="1">
      <c r="A418" s="239"/>
      <c r="B418" s="240"/>
      <c r="C418" s="68" t="s">
        <v>569</v>
      </c>
      <c r="D418" s="237">
        <v>291651</v>
      </c>
      <c r="E418" s="237">
        <v>82308</v>
      </c>
      <c r="F418" s="238">
        <f t="shared" si="11"/>
        <v>28.221401606714874</v>
      </c>
    </row>
    <row r="419" spans="1:6" s="281" customFormat="1" ht="7.5" customHeight="1">
      <c r="A419" s="241"/>
      <c r="B419" s="242"/>
      <c r="C419" s="243"/>
      <c r="D419" s="244"/>
      <c r="E419" s="244"/>
      <c r="F419" s="245"/>
    </row>
    <row r="420" spans="1:6" s="299" customFormat="1" ht="19.5" customHeight="1">
      <c r="A420" s="232"/>
      <c r="B420" s="233" t="s">
        <v>119</v>
      </c>
      <c r="C420" s="247" t="s">
        <v>189</v>
      </c>
      <c r="D420" s="235">
        <f>D421</f>
        <v>159494</v>
      </c>
      <c r="E420" s="235">
        <f>E421</f>
        <v>85269</v>
      </c>
      <c r="F420" s="236">
        <f t="shared" si="11"/>
        <v>53.46219920498577</v>
      </c>
    </row>
    <row r="421" spans="1:6" s="282" customFormat="1" ht="19.5" customHeight="1">
      <c r="A421" s="239"/>
      <c r="B421" s="240"/>
      <c r="C421" s="68" t="s">
        <v>569</v>
      </c>
      <c r="D421" s="237">
        <v>159494</v>
      </c>
      <c r="E421" s="237">
        <v>85269</v>
      </c>
      <c r="F421" s="238">
        <f t="shared" si="11"/>
        <v>53.46219920498577</v>
      </c>
    </row>
    <row r="422" spans="1:6" s="281" customFormat="1" ht="9.75" customHeight="1">
      <c r="A422" s="241"/>
      <c r="B422" s="242"/>
      <c r="C422" s="243" t="s">
        <v>571</v>
      </c>
      <c r="D422" s="244"/>
      <c r="E422" s="244"/>
      <c r="F422" s="245"/>
    </row>
    <row r="423" spans="1:6" s="281" customFormat="1" ht="19.5" customHeight="1">
      <c r="A423" s="241"/>
      <c r="B423" s="242"/>
      <c r="C423" s="243" t="s">
        <v>572</v>
      </c>
      <c r="D423" s="244">
        <v>154126</v>
      </c>
      <c r="E423" s="244">
        <v>81243</v>
      </c>
      <c r="F423" s="268">
        <f t="shared" si="11"/>
        <v>52.71206675058069</v>
      </c>
    </row>
    <row r="424" spans="1:6" s="281" customFormat="1" ht="8.25" customHeight="1">
      <c r="A424" s="241"/>
      <c r="B424" s="242"/>
      <c r="C424" s="243"/>
      <c r="D424" s="244"/>
      <c r="E424" s="244"/>
      <c r="F424" s="268"/>
    </row>
    <row r="425" spans="1:6" s="281" customFormat="1" ht="19.5" customHeight="1">
      <c r="A425" s="232"/>
      <c r="B425" s="233" t="s">
        <v>387</v>
      </c>
      <c r="C425" s="234" t="s">
        <v>397</v>
      </c>
      <c r="D425" s="235">
        <f>SUM(D426)</f>
        <v>479748</v>
      </c>
      <c r="E425" s="235">
        <f>SUM(E426)</f>
        <v>211828</v>
      </c>
      <c r="F425" s="238">
        <f t="shared" si="11"/>
        <v>44.1540141907835</v>
      </c>
    </row>
    <row r="426" spans="1:6" s="281" customFormat="1" ht="19.5" customHeight="1">
      <c r="A426" s="232"/>
      <c r="B426" s="233"/>
      <c r="C426" s="68" t="s">
        <v>569</v>
      </c>
      <c r="D426" s="237">
        <v>479748</v>
      </c>
      <c r="E426" s="237">
        <v>211828</v>
      </c>
      <c r="F426" s="238">
        <f t="shared" si="11"/>
        <v>44.1540141907835</v>
      </c>
    </row>
    <row r="427" spans="1:6" s="281" customFormat="1" ht="9.75" customHeight="1">
      <c r="A427" s="241"/>
      <c r="B427" s="242"/>
      <c r="C427" s="243" t="s">
        <v>571</v>
      </c>
      <c r="D427" s="244"/>
      <c r="E427" s="244"/>
      <c r="F427" s="268"/>
    </row>
    <row r="428" spans="1:6" s="281" customFormat="1" ht="16.5" customHeight="1">
      <c r="A428" s="241"/>
      <c r="B428" s="242"/>
      <c r="C428" s="243" t="s">
        <v>573</v>
      </c>
      <c r="D428" s="244">
        <v>479748</v>
      </c>
      <c r="E428" s="244">
        <v>211828</v>
      </c>
      <c r="F428" s="268">
        <f t="shared" si="11"/>
        <v>44.1540141907835</v>
      </c>
    </row>
    <row r="429" spans="1:6" s="281" customFormat="1" ht="7.5" customHeight="1">
      <c r="A429" s="241"/>
      <c r="B429" s="242"/>
      <c r="C429" s="243"/>
      <c r="D429" s="244"/>
      <c r="E429" s="244"/>
      <c r="F429" s="245"/>
    </row>
    <row r="430" spans="1:6" s="299" customFormat="1" ht="19.5" customHeight="1">
      <c r="A430" s="232"/>
      <c r="B430" s="233" t="s">
        <v>278</v>
      </c>
      <c r="C430" s="247" t="s">
        <v>266</v>
      </c>
      <c r="D430" s="235">
        <f>D431</f>
        <v>18369</v>
      </c>
      <c r="E430" s="235">
        <f>E431</f>
        <v>2120</v>
      </c>
      <c r="F430" s="236">
        <f t="shared" si="11"/>
        <v>11.541183515705809</v>
      </c>
    </row>
    <row r="431" spans="1:6" s="282" customFormat="1" ht="19.5" customHeight="1" thickBot="1">
      <c r="A431" s="338"/>
      <c r="B431" s="339"/>
      <c r="C431" s="340" t="s">
        <v>569</v>
      </c>
      <c r="D431" s="341">
        <v>18369</v>
      </c>
      <c r="E431" s="341">
        <v>2120</v>
      </c>
      <c r="F431" s="342">
        <f t="shared" si="11"/>
        <v>11.541183515705809</v>
      </c>
    </row>
    <row r="432" spans="1:6" s="281" customFormat="1" ht="21.75" customHeight="1" thickBot="1">
      <c r="A432" s="283"/>
      <c r="B432" s="283"/>
      <c r="C432" s="284"/>
      <c r="D432" s="285"/>
      <c r="E432" s="285"/>
      <c r="F432" s="324"/>
    </row>
    <row r="433" spans="1:6" s="281" customFormat="1" ht="13.5" customHeight="1" thickBot="1">
      <c r="A433" s="334">
        <v>1</v>
      </c>
      <c r="B433" s="335">
        <v>2</v>
      </c>
      <c r="C433" s="335">
        <v>3</v>
      </c>
      <c r="D433" s="336">
        <v>4</v>
      </c>
      <c r="E433" s="336">
        <v>5</v>
      </c>
      <c r="F433" s="337">
        <v>6</v>
      </c>
    </row>
    <row r="434" spans="1:6" s="281" customFormat="1" ht="7.5" customHeight="1">
      <c r="A434" s="241"/>
      <c r="B434" s="242"/>
      <c r="C434" s="243"/>
      <c r="D434" s="244"/>
      <c r="E434" s="244"/>
      <c r="F434" s="245"/>
    </row>
    <row r="435" spans="1:6" s="299" customFormat="1" ht="19.5" customHeight="1">
      <c r="A435" s="232"/>
      <c r="B435" s="233" t="s">
        <v>231</v>
      </c>
      <c r="C435" s="247" t="s">
        <v>55</v>
      </c>
      <c r="D435" s="235">
        <f>D436</f>
        <v>52947</v>
      </c>
      <c r="E435" s="235">
        <f>E436</f>
        <v>14044</v>
      </c>
      <c r="F435" s="236">
        <f aca="true" t="shared" si="12" ref="F435:F472">E435/D435*100</f>
        <v>26.52463784539256</v>
      </c>
    </row>
    <row r="436" spans="1:6" s="282" customFormat="1" ht="19.5" customHeight="1">
      <c r="A436" s="239"/>
      <c r="B436" s="240"/>
      <c r="C436" s="68" t="s">
        <v>569</v>
      </c>
      <c r="D436" s="237">
        <v>52947</v>
      </c>
      <c r="E436" s="237">
        <v>14044</v>
      </c>
      <c r="F436" s="238">
        <f t="shared" si="12"/>
        <v>26.52463784539256</v>
      </c>
    </row>
    <row r="437" spans="1:6" s="281" customFormat="1" ht="9.75" customHeight="1">
      <c r="A437" s="241"/>
      <c r="B437" s="242"/>
      <c r="C437" s="243" t="s">
        <v>571</v>
      </c>
      <c r="D437" s="244"/>
      <c r="E437" s="244"/>
      <c r="F437" s="245"/>
    </row>
    <row r="438" spans="1:6" s="281" customFormat="1" ht="19.5" customHeight="1">
      <c r="A438" s="241"/>
      <c r="B438" s="242"/>
      <c r="C438" s="243" t="s">
        <v>572</v>
      </c>
      <c r="D438" s="244">
        <v>27407</v>
      </c>
      <c r="E438" s="244">
        <v>0</v>
      </c>
      <c r="F438" s="268">
        <f t="shared" si="12"/>
        <v>0</v>
      </c>
    </row>
    <row r="439" spans="1:6" s="281" customFormat="1" ht="7.5" customHeight="1">
      <c r="A439" s="241"/>
      <c r="B439" s="242"/>
      <c r="C439" s="243"/>
      <c r="D439" s="244"/>
      <c r="E439" s="244"/>
      <c r="F439" s="245"/>
    </row>
    <row r="440" spans="1:6" s="297" customFormat="1" ht="30" customHeight="1">
      <c r="A440" s="227" t="s">
        <v>120</v>
      </c>
      <c r="B440" s="228"/>
      <c r="C440" s="229" t="s">
        <v>393</v>
      </c>
      <c r="D440" s="230">
        <f>SUM(D441,D444,D449,D453,D457,D460,D464,D468,D471)</f>
        <v>20928884</v>
      </c>
      <c r="E440" s="230">
        <f>SUM(E441,E444,E449,E453,E457,E460,E464,E468,E471)</f>
        <v>3983788</v>
      </c>
      <c r="F440" s="231">
        <f t="shared" si="12"/>
        <v>19.034880216259978</v>
      </c>
    </row>
    <row r="441" spans="1:6" s="299" customFormat="1" ht="19.5" customHeight="1">
      <c r="A441" s="232"/>
      <c r="B441" s="233" t="s">
        <v>593</v>
      </c>
      <c r="C441" s="234" t="s">
        <v>594</v>
      </c>
      <c r="D441" s="235">
        <f>D442</f>
        <v>500000</v>
      </c>
      <c r="E441" s="235">
        <f>E442</f>
        <v>0</v>
      </c>
      <c r="F441" s="236">
        <f t="shared" si="12"/>
        <v>0</v>
      </c>
    </row>
    <row r="442" spans="1:6" s="282" customFormat="1" ht="19.5" customHeight="1">
      <c r="A442" s="239"/>
      <c r="B442" s="240"/>
      <c r="C442" s="68" t="s">
        <v>574</v>
      </c>
      <c r="D442" s="237">
        <v>500000</v>
      </c>
      <c r="E442" s="237">
        <v>0</v>
      </c>
      <c r="F442" s="238">
        <f t="shared" si="12"/>
        <v>0</v>
      </c>
    </row>
    <row r="443" spans="1:6" s="282" customFormat="1" ht="6.75" customHeight="1">
      <c r="A443" s="239"/>
      <c r="B443" s="240"/>
      <c r="C443" s="68"/>
      <c r="D443" s="237"/>
      <c r="E443" s="237"/>
      <c r="F443" s="238"/>
    </row>
    <row r="444" spans="1:6" s="282" customFormat="1" ht="19.5" customHeight="1">
      <c r="A444" s="232"/>
      <c r="B444" s="233" t="s">
        <v>364</v>
      </c>
      <c r="C444" s="247" t="s">
        <v>277</v>
      </c>
      <c r="D444" s="235">
        <f>SUM(D445)</f>
        <v>839486</v>
      </c>
      <c r="E444" s="235">
        <f>SUM(E445)</f>
        <v>729087</v>
      </c>
      <c r="F444" s="236">
        <f>E444/D444*100</f>
        <v>86.84921487672219</v>
      </c>
    </row>
    <row r="445" spans="1:6" s="282" customFormat="1" ht="19.5" customHeight="1">
      <c r="A445" s="239"/>
      <c r="B445" s="240"/>
      <c r="C445" s="68" t="s">
        <v>569</v>
      </c>
      <c r="D445" s="237">
        <v>839486</v>
      </c>
      <c r="E445" s="237">
        <v>729087</v>
      </c>
      <c r="F445" s="238">
        <f>E445/D445*100</f>
        <v>86.84921487672219</v>
      </c>
    </row>
    <row r="446" spans="1:6" s="282" customFormat="1" ht="11.25" customHeight="1">
      <c r="A446" s="239"/>
      <c r="B446" s="240"/>
      <c r="C446" s="243" t="s">
        <v>571</v>
      </c>
      <c r="D446" s="244"/>
      <c r="E446" s="244"/>
      <c r="F446" s="245"/>
    </row>
    <row r="447" spans="1:6" s="282" customFormat="1" ht="19.5" customHeight="1">
      <c r="A447" s="239"/>
      <c r="B447" s="240"/>
      <c r="C447" s="243" t="s">
        <v>584</v>
      </c>
      <c r="D447" s="244">
        <v>839486</v>
      </c>
      <c r="E447" s="244">
        <v>729087</v>
      </c>
      <c r="F447" s="268">
        <f>E447/D447*100</f>
        <v>86.84921487672219</v>
      </c>
    </row>
    <row r="448" spans="1:6" s="281" customFormat="1" ht="7.5" customHeight="1">
      <c r="A448" s="241"/>
      <c r="B448" s="242"/>
      <c r="C448" s="243"/>
      <c r="D448" s="244"/>
      <c r="E448" s="244"/>
      <c r="F448" s="245"/>
    </row>
    <row r="449" spans="1:6" s="299" customFormat="1" ht="19.5" customHeight="1">
      <c r="A449" s="232"/>
      <c r="B449" s="233" t="s">
        <v>121</v>
      </c>
      <c r="C449" s="247" t="s">
        <v>237</v>
      </c>
      <c r="D449" s="235">
        <f>SUM(D450,D451)</f>
        <v>1941528</v>
      </c>
      <c r="E449" s="235">
        <f>SUM(E450,E451)</f>
        <v>1094147</v>
      </c>
      <c r="F449" s="236">
        <f t="shared" si="12"/>
        <v>56.35494311696767</v>
      </c>
    </row>
    <row r="450" spans="1:6" s="282" customFormat="1" ht="19.5" customHeight="1">
      <c r="A450" s="239"/>
      <c r="B450" s="240"/>
      <c r="C450" s="68" t="s">
        <v>569</v>
      </c>
      <c r="D450" s="237">
        <v>1651528</v>
      </c>
      <c r="E450" s="237">
        <v>1094147</v>
      </c>
      <c r="F450" s="238">
        <f t="shared" si="12"/>
        <v>66.25058733488018</v>
      </c>
    </row>
    <row r="451" spans="1:6" s="282" customFormat="1" ht="19.5" customHeight="1">
      <c r="A451" s="239"/>
      <c r="B451" s="240"/>
      <c r="C451" s="68" t="s">
        <v>574</v>
      </c>
      <c r="D451" s="237">
        <v>290000</v>
      </c>
      <c r="E451" s="237">
        <v>0</v>
      </c>
      <c r="F451" s="238">
        <f t="shared" si="12"/>
        <v>0</v>
      </c>
    </row>
    <row r="452" spans="1:6" s="281" customFormat="1" ht="7.5" customHeight="1">
      <c r="A452" s="241"/>
      <c r="B452" s="242"/>
      <c r="C452" s="243"/>
      <c r="D452" s="244"/>
      <c r="E452" s="244"/>
      <c r="F452" s="245"/>
    </row>
    <row r="453" spans="1:6" s="299" customFormat="1" ht="19.5" customHeight="1">
      <c r="A453" s="232"/>
      <c r="B453" s="233" t="s">
        <v>122</v>
      </c>
      <c r="C453" s="247" t="s">
        <v>238</v>
      </c>
      <c r="D453" s="235">
        <f>SUM(D454,D455)</f>
        <v>978120</v>
      </c>
      <c r="E453" s="235">
        <f>SUM(E454,E455)</f>
        <v>378741</v>
      </c>
      <c r="F453" s="236">
        <f t="shared" si="12"/>
        <v>38.721322537112016</v>
      </c>
    </row>
    <row r="454" spans="1:6" s="282" customFormat="1" ht="19.5" customHeight="1">
      <c r="A454" s="239"/>
      <c r="B454" s="240"/>
      <c r="C454" s="68" t="s">
        <v>569</v>
      </c>
      <c r="D454" s="237">
        <v>965672</v>
      </c>
      <c r="E454" s="237">
        <v>366293</v>
      </c>
      <c r="F454" s="238">
        <f t="shared" si="12"/>
        <v>37.93140942266111</v>
      </c>
    </row>
    <row r="455" spans="1:6" s="282" customFormat="1" ht="19.5" customHeight="1">
      <c r="A455" s="239"/>
      <c r="B455" s="240"/>
      <c r="C455" s="68" t="s">
        <v>574</v>
      </c>
      <c r="D455" s="237">
        <v>12448</v>
      </c>
      <c r="E455" s="237">
        <v>12448</v>
      </c>
      <c r="F455" s="238">
        <f t="shared" si="12"/>
        <v>100</v>
      </c>
    </row>
    <row r="456" spans="1:6" s="281" customFormat="1" ht="7.5" customHeight="1">
      <c r="A456" s="241"/>
      <c r="B456" s="242"/>
      <c r="C456" s="243"/>
      <c r="D456" s="244"/>
      <c r="E456" s="244"/>
      <c r="F456" s="289"/>
    </row>
    <row r="457" spans="1:6" s="281" customFormat="1" ht="19.5" customHeight="1">
      <c r="A457" s="232"/>
      <c r="B457" s="233" t="s">
        <v>344</v>
      </c>
      <c r="C457" s="234" t="s">
        <v>345</v>
      </c>
      <c r="D457" s="235">
        <f>SUM(D458)</f>
        <v>3114</v>
      </c>
      <c r="E457" s="235">
        <f>SUM(E458)</f>
        <v>864</v>
      </c>
      <c r="F457" s="238">
        <f t="shared" si="12"/>
        <v>27.74566473988439</v>
      </c>
    </row>
    <row r="458" spans="1:6" s="281" customFormat="1" ht="19.5" customHeight="1">
      <c r="A458" s="239"/>
      <c r="B458" s="240"/>
      <c r="C458" s="68" t="s">
        <v>569</v>
      </c>
      <c r="D458" s="237">
        <v>3114</v>
      </c>
      <c r="E458" s="237">
        <v>864</v>
      </c>
      <c r="F458" s="238">
        <f t="shared" si="12"/>
        <v>27.74566473988439</v>
      </c>
    </row>
    <row r="459" spans="1:6" s="281" customFormat="1" ht="7.5" customHeight="1">
      <c r="A459" s="241"/>
      <c r="B459" s="242"/>
      <c r="C459" s="243"/>
      <c r="D459" s="244"/>
      <c r="E459" s="244"/>
      <c r="F459" s="245"/>
    </row>
    <row r="460" spans="1:6" s="299" customFormat="1" ht="19.5" customHeight="1">
      <c r="A460" s="232"/>
      <c r="B460" s="233" t="s">
        <v>123</v>
      </c>
      <c r="C460" s="247" t="s">
        <v>190</v>
      </c>
      <c r="D460" s="235">
        <f>SUM(D461,D462)</f>
        <v>1771290</v>
      </c>
      <c r="E460" s="235">
        <f>SUM(E461,E462)</f>
        <v>140612</v>
      </c>
      <c r="F460" s="236">
        <f t="shared" si="12"/>
        <v>7.938395180913346</v>
      </c>
    </row>
    <row r="461" spans="1:6" s="282" customFormat="1" ht="19.5" customHeight="1">
      <c r="A461" s="239"/>
      <c r="B461" s="240"/>
      <c r="C461" s="68" t="s">
        <v>569</v>
      </c>
      <c r="D461" s="237">
        <v>71290</v>
      </c>
      <c r="E461" s="237">
        <v>30443</v>
      </c>
      <c r="F461" s="238">
        <f t="shared" si="12"/>
        <v>42.70304390517604</v>
      </c>
    </row>
    <row r="462" spans="1:6" s="282" customFormat="1" ht="19.5" customHeight="1">
      <c r="A462" s="239"/>
      <c r="B462" s="240"/>
      <c r="C462" s="68" t="s">
        <v>574</v>
      </c>
      <c r="D462" s="237">
        <v>1700000</v>
      </c>
      <c r="E462" s="237">
        <v>110169</v>
      </c>
      <c r="F462" s="238">
        <f t="shared" si="12"/>
        <v>6.480529411764706</v>
      </c>
    </row>
    <row r="463" spans="1:6" s="281" customFormat="1" ht="7.5" customHeight="1">
      <c r="A463" s="241"/>
      <c r="B463" s="242"/>
      <c r="C463" s="243"/>
      <c r="D463" s="244"/>
      <c r="E463" s="244"/>
      <c r="F463" s="245"/>
    </row>
    <row r="464" spans="1:6" s="299" customFormat="1" ht="19.5" customHeight="1">
      <c r="A464" s="232"/>
      <c r="B464" s="233" t="s">
        <v>124</v>
      </c>
      <c r="C464" s="247" t="s">
        <v>149</v>
      </c>
      <c r="D464" s="235">
        <f>SUM(D465,D466)</f>
        <v>1454236</v>
      </c>
      <c r="E464" s="235">
        <f>SUM(E465,E466)</f>
        <v>492291</v>
      </c>
      <c r="F464" s="236">
        <f t="shared" si="12"/>
        <v>33.85220830731738</v>
      </c>
    </row>
    <row r="465" spans="1:6" s="282" customFormat="1" ht="19.5" customHeight="1">
      <c r="A465" s="239"/>
      <c r="B465" s="240"/>
      <c r="C465" s="68" t="s">
        <v>569</v>
      </c>
      <c r="D465" s="237">
        <v>951236</v>
      </c>
      <c r="E465" s="237">
        <v>470270</v>
      </c>
      <c r="F465" s="238">
        <f t="shared" si="12"/>
        <v>49.43778410404989</v>
      </c>
    </row>
    <row r="466" spans="1:6" s="282" customFormat="1" ht="19.5" customHeight="1">
      <c r="A466" s="239"/>
      <c r="B466" s="240"/>
      <c r="C466" s="68" t="s">
        <v>574</v>
      </c>
      <c r="D466" s="237">
        <v>503000</v>
      </c>
      <c r="E466" s="237">
        <v>22021</v>
      </c>
      <c r="F466" s="238">
        <f t="shared" si="12"/>
        <v>4.3779324055666</v>
      </c>
    </row>
    <row r="467" spans="1:6" s="282" customFormat="1" ht="7.5" customHeight="1">
      <c r="A467" s="239"/>
      <c r="B467" s="240"/>
      <c r="C467" s="68"/>
      <c r="D467" s="237"/>
      <c r="E467" s="237"/>
      <c r="F467" s="289"/>
    </row>
    <row r="468" spans="1:6" s="282" customFormat="1" ht="30" customHeight="1">
      <c r="A468" s="232"/>
      <c r="B468" s="233" t="s">
        <v>330</v>
      </c>
      <c r="C468" s="234" t="s">
        <v>346</v>
      </c>
      <c r="D468" s="235">
        <f>SUM(D469)</f>
        <v>15000</v>
      </c>
      <c r="E468" s="235">
        <f>SUM(E469)</f>
        <v>0</v>
      </c>
      <c r="F468" s="236">
        <f t="shared" si="12"/>
        <v>0</v>
      </c>
    </row>
    <row r="469" spans="1:6" s="282" customFormat="1" ht="19.5" customHeight="1">
      <c r="A469" s="239"/>
      <c r="B469" s="240"/>
      <c r="C469" s="68" t="s">
        <v>569</v>
      </c>
      <c r="D469" s="237">
        <v>15000</v>
      </c>
      <c r="E469" s="237">
        <v>0</v>
      </c>
      <c r="F469" s="238">
        <f t="shared" si="12"/>
        <v>0</v>
      </c>
    </row>
    <row r="470" spans="1:6" s="281" customFormat="1" ht="5.25" customHeight="1">
      <c r="A470" s="241"/>
      <c r="B470" s="242"/>
      <c r="C470" s="243"/>
      <c r="D470" s="244"/>
      <c r="E470" s="244"/>
      <c r="F470" s="245"/>
    </row>
    <row r="471" spans="1:6" s="299" customFormat="1" ht="19.5" customHeight="1">
      <c r="A471" s="232"/>
      <c r="B471" s="233" t="s">
        <v>125</v>
      </c>
      <c r="C471" s="247" t="s">
        <v>55</v>
      </c>
      <c r="D471" s="235">
        <f>D472+D473</f>
        <v>13426110</v>
      </c>
      <c r="E471" s="235">
        <f>E472+E473</f>
        <v>1148046</v>
      </c>
      <c r="F471" s="236">
        <f t="shared" si="12"/>
        <v>8.550846075296567</v>
      </c>
    </row>
    <row r="472" spans="1:6" s="282" customFormat="1" ht="19.5" customHeight="1">
      <c r="A472" s="239"/>
      <c r="B472" s="240"/>
      <c r="C472" s="68" t="s">
        <v>569</v>
      </c>
      <c r="D472" s="237">
        <v>102560</v>
      </c>
      <c r="E472" s="237">
        <v>31206</v>
      </c>
      <c r="F472" s="238">
        <f t="shared" si="12"/>
        <v>30.42706708268331</v>
      </c>
    </row>
    <row r="473" spans="1:6" s="282" customFormat="1" ht="15" customHeight="1" thickBot="1">
      <c r="A473" s="338"/>
      <c r="B473" s="339"/>
      <c r="C473" s="340" t="s">
        <v>574</v>
      </c>
      <c r="D473" s="341">
        <v>13323550</v>
      </c>
      <c r="E473" s="341">
        <v>1116840</v>
      </c>
      <c r="F473" s="342">
        <f aca="true" t="shared" si="13" ref="F473:F520">E473/D473*100</f>
        <v>8.382450623144733</v>
      </c>
    </row>
    <row r="474" spans="1:6" s="282" customFormat="1" ht="32.25" customHeight="1" thickBot="1">
      <c r="A474" s="325"/>
      <c r="B474" s="325"/>
      <c r="C474" s="326"/>
      <c r="D474" s="327"/>
      <c r="E474" s="327"/>
      <c r="F474" s="328"/>
    </row>
    <row r="475" spans="1:6" s="282" customFormat="1" ht="15" customHeight="1" thickBot="1">
      <c r="A475" s="334">
        <v>1</v>
      </c>
      <c r="B475" s="335">
        <v>2</v>
      </c>
      <c r="C475" s="335">
        <v>3</v>
      </c>
      <c r="D475" s="336">
        <v>4</v>
      </c>
      <c r="E475" s="336">
        <v>5</v>
      </c>
      <c r="F475" s="337">
        <v>6</v>
      </c>
    </row>
    <row r="476" spans="1:6" s="281" customFormat="1" ht="9.75" customHeight="1">
      <c r="A476" s="241"/>
      <c r="B476" s="242"/>
      <c r="C476" s="243"/>
      <c r="D476" s="244"/>
      <c r="E476" s="244"/>
      <c r="F476" s="245"/>
    </row>
    <row r="477" spans="1:6" s="297" customFormat="1" ht="30" customHeight="1">
      <c r="A477" s="227" t="s">
        <v>126</v>
      </c>
      <c r="B477" s="228"/>
      <c r="C477" s="229" t="s">
        <v>392</v>
      </c>
      <c r="D477" s="230">
        <f>SUM(D478,D486,D494,D502)</f>
        <v>3126165</v>
      </c>
      <c r="E477" s="230">
        <f>SUM(E478,E486,E494,E502)</f>
        <v>1605937</v>
      </c>
      <c r="F477" s="231">
        <f t="shared" si="13"/>
        <v>51.370832953474945</v>
      </c>
    </row>
    <row r="478" spans="1:6" s="299" customFormat="1" ht="19.5" customHeight="1">
      <c r="A478" s="232"/>
      <c r="B478" s="233" t="s">
        <v>127</v>
      </c>
      <c r="C478" s="234" t="s">
        <v>388</v>
      </c>
      <c r="D478" s="235">
        <f>D479+D482</f>
        <v>1311600</v>
      </c>
      <c r="E478" s="235">
        <f>E479+E482</f>
        <v>685000</v>
      </c>
      <c r="F478" s="236">
        <f t="shared" si="13"/>
        <v>52.226288502592254</v>
      </c>
    </row>
    <row r="479" spans="1:6" s="282" customFormat="1" ht="19.5" customHeight="1">
      <c r="A479" s="239"/>
      <c r="B479" s="240"/>
      <c r="C479" s="68" t="s">
        <v>569</v>
      </c>
      <c r="D479" s="237">
        <v>1141600</v>
      </c>
      <c r="E479" s="237">
        <v>565000</v>
      </c>
      <c r="F479" s="238">
        <f t="shared" si="13"/>
        <v>49.49194113524877</v>
      </c>
    </row>
    <row r="480" spans="1:6" s="282" customFormat="1" ht="9.75" customHeight="1">
      <c r="A480" s="239"/>
      <c r="B480" s="240"/>
      <c r="C480" s="243" t="s">
        <v>571</v>
      </c>
      <c r="D480" s="237"/>
      <c r="E480" s="237"/>
      <c r="F480" s="245"/>
    </row>
    <row r="481" spans="1:6" s="281" customFormat="1" ht="19.5" customHeight="1">
      <c r="A481" s="241"/>
      <c r="B481" s="242"/>
      <c r="C481" s="243" t="s">
        <v>573</v>
      </c>
      <c r="D481" s="244">
        <v>1141600</v>
      </c>
      <c r="E481" s="244">
        <v>565000</v>
      </c>
      <c r="F481" s="268">
        <f t="shared" si="13"/>
        <v>49.49194113524877</v>
      </c>
    </row>
    <row r="482" spans="1:6" s="282" customFormat="1" ht="19.5" customHeight="1">
      <c r="A482" s="239"/>
      <c r="B482" s="240"/>
      <c r="C482" s="68" t="s">
        <v>574</v>
      </c>
      <c r="D482" s="237">
        <v>170000</v>
      </c>
      <c r="E482" s="237">
        <v>120000</v>
      </c>
      <c r="F482" s="238">
        <f>E482/D482*100</f>
        <v>70.58823529411765</v>
      </c>
    </row>
    <row r="483" spans="1:6" s="282" customFormat="1" ht="9.75" customHeight="1">
      <c r="A483" s="239"/>
      <c r="B483" s="240"/>
      <c r="C483" s="243" t="s">
        <v>571</v>
      </c>
      <c r="D483" s="237"/>
      <c r="E483" s="237"/>
      <c r="F483" s="238"/>
    </row>
    <row r="484" spans="1:7" s="282" customFormat="1" ht="15" customHeight="1">
      <c r="A484" s="239"/>
      <c r="B484" s="240"/>
      <c r="C484" s="243" t="s">
        <v>573</v>
      </c>
      <c r="D484" s="244">
        <v>170000</v>
      </c>
      <c r="E484" s="244">
        <v>120000</v>
      </c>
      <c r="F484" s="268">
        <f>E484/D484*100</f>
        <v>70.58823529411765</v>
      </c>
      <c r="G484" s="281"/>
    </row>
    <row r="485" spans="1:6" s="281" customFormat="1" ht="7.5" customHeight="1">
      <c r="A485" s="241"/>
      <c r="B485" s="242"/>
      <c r="C485" s="243"/>
      <c r="D485" s="244"/>
      <c r="E485" s="244"/>
      <c r="F485" s="245"/>
    </row>
    <row r="486" spans="1:6" s="299" customFormat="1" ht="19.5" customHeight="1">
      <c r="A486" s="232"/>
      <c r="B486" s="233" t="s">
        <v>129</v>
      </c>
      <c r="C486" s="247" t="s">
        <v>239</v>
      </c>
      <c r="D486" s="235">
        <f>SUM(D487,D490)</f>
        <v>876000</v>
      </c>
      <c r="E486" s="235">
        <f>SUM(E487,E490)</f>
        <v>510000</v>
      </c>
      <c r="F486" s="236">
        <f t="shared" si="13"/>
        <v>58.21917808219178</v>
      </c>
    </row>
    <row r="487" spans="1:6" s="282" customFormat="1" ht="19.5" customHeight="1">
      <c r="A487" s="239"/>
      <c r="B487" s="240"/>
      <c r="C487" s="68" t="s">
        <v>569</v>
      </c>
      <c r="D487" s="237">
        <v>826000</v>
      </c>
      <c r="E487" s="237">
        <v>460000</v>
      </c>
      <c r="F487" s="238">
        <f t="shared" si="13"/>
        <v>55.690072639225185</v>
      </c>
    </row>
    <row r="488" spans="1:6" s="281" customFormat="1" ht="9.75" customHeight="1">
      <c r="A488" s="241"/>
      <c r="B488" s="242"/>
      <c r="C488" s="243" t="s">
        <v>571</v>
      </c>
      <c r="D488" s="244"/>
      <c r="E488" s="244"/>
      <c r="F488" s="245"/>
    </row>
    <row r="489" spans="1:6" s="281" customFormat="1" ht="19.5" customHeight="1">
      <c r="A489" s="241"/>
      <c r="B489" s="242"/>
      <c r="C489" s="243" t="s">
        <v>573</v>
      </c>
      <c r="D489" s="244">
        <v>826000</v>
      </c>
      <c r="E489" s="244">
        <v>460000</v>
      </c>
      <c r="F489" s="268">
        <f t="shared" si="13"/>
        <v>55.690072639225185</v>
      </c>
    </row>
    <row r="490" spans="1:6" s="281" customFormat="1" ht="19.5" customHeight="1">
      <c r="A490" s="241"/>
      <c r="B490" s="242"/>
      <c r="C490" s="68" t="s">
        <v>574</v>
      </c>
      <c r="D490" s="237">
        <v>50000</v>
      </c>
      <c r="E490" s="237">
        <v>50000</v>
      </c>
      <c r="F490" s="238">
        <f t="shared" si="13"/>
        <v>100</v>
      </c>
    </row>
    <row r="491" spans="1:6" s="281" customFormat="1" ht="9.75" customHeight="1">
      <c r="A491" s="241"/>
      <c r="B491" s="242"/>
      <c r="C491" s="243" t="s">
        <v>571</v>
      </c>
      <c r="D491" s="237"/>
      <c r="E491" s="237"/>
      <c r="F491" s="238"/>
    </row>
    <row r="492" spans="1:6" s="281" customFormat="1" ht="19.5" customHeight="1">
      <c r="A492" s="241"/>
      <c r="B492" s="242"/>
      <c r="C492" s="243" t="s">
        <v>573</v>
      </c>
      <c r="D492" s="244">
        <v>50000</v>
      </c>
      <c r="E492" s="244">
        <v>50000</v>
      </c>
      <c r="F492" s="268">
        <f t="shared" si="13"/>
        <v>100</v>
      </c>
    </row>
    <row r="493" spans="1:6" s="281" customFormat="1" ht="7.5" customHeight="1">
      <c r="A493" s="241"/>
      <c r="B493" s="242"/>
      <c r="C493" s="243"/>
      <c r="D493" s="244"/>
      <c r="E493" s="244"/>
      <c r="F493" s="245"/>
    </row>
    <row r="494" spans="1:6" s="299" customFormat="1" ht="19.5" customHeight="1">
      <c r="A494" s="232"/>
      <c r="B494" s="233" t="s">
        <v>128</v>
      </c>
      <c r="C494" s="247" t="s">
        <v>240</v>
      </c>
      <c r="D494" s="235">
        <f>SUM(D495,D498)</f>
        <v>400000</v>
      </c>
      <c r="E494" s="235">
        <f>SUM(E495,E498)</f>
        <v>220000</v>
      </c>
      <c r="F494" s="236">
        <f t="shared" si="13"/>
        <v>55.00000000000001</v>
      </c>
    </row>
    <row r="495" spans="1:6" s="282" customFormat="1" ht="19.5" customHeight="1">
      <c r="A495" s="239"/>
      <c r="B495" s="240"/>
      <c r="C495" s="68" t="s">
        <v>569</v>
      </c>
      <c r="D495" s="237">
        <v>320000</v>
      </c>
      <c r="E495" s="237">
        <v>180000</v>
      </c>
      <c r="F495" s="238">
        <f t="shared" si="13"/>
        <v>56.25</v>
      </c>
    </row>
    <row r="496" spans="1:6" s="281" customFormat="1" ht="9.75" customHeight="1">
      <c r="A496" s="241"/>
      <c r="B496" s="242"/>
      <c r="C496" s="243" t="s">
        <v>571</v>
      </c>
      <c r="D496" s="244"/>
      <c r="E496" s="244"/>
      <c r="F496" s="245"/>
    </row>
    <row r="497" spans="1:6" s="281" customFormat="1" ht="15" customHeight="1">
      <c r="A497" s="241"/>
      <c r="B497" s="242"/>
      <c r="C497" s="243" t="s">
        <v>573</v>
      </c>
      <c r="D497" s="244">
        <v>320000</v>
      </c>
      <c r="E497" s="244">
        <v>180000</v>
      </c>
      <c r="F497" s="268">
        <f t="shared" si="13"/>
        <v>56.25</v>
      </c>
    </row>
    <row r="498" spans="1:6" s="281" customFormat="1" ht="15" customHeight="1">
      <c r="A498" s="241"/>
      <c r="B498" s="242"/>
      <c r="C498" s="68" t="s">
        <v>574</v>
      </c>
      <c r="D498" s="237">
        <v>80000</v>
      </c>
      <c r="E498" s="237">
        <v>40000</v>
      </c>
      <c r="F498" s="238">
        <f>E498/D498*100</f>
        <v>50</v>
      </c>
    </row>
    <row r="499" spans="1:6" s="281" customFormat="1" ht="15" customHeight="1">
      <c r="A499" s="241"/>
      <c r="B499" s="242"/>
      <c r="C499" s="243" t="s">
        <v>571</v>
      </c>
      <c r="D499" s="237"/>
      <c r="E499" s="237"/>
      <c r="F499" s="238"/>
    </row>
    <row r="500" spans="1:6" s="281" customFormat="1" ht="15" customHeight="1">
      <c r="A500" s="241"/>
      <c r="B500" s="242"/>
      <c r="C500" s="243" t="s">
        <v>573</v>
      </c>
      <c r="D500" s="244">
        <v>80000</v>
      </c>
      <c r="E500" s="244">
        <v>40000</v>
      </c>
      <c r="F500" s="268">
        <f>E500/D500*100</f>
        <v>50</v>
      </c>
    </row>
    <row r="501" spans="1:6" s="281" customFormat="1" ht="7.5" customHeight="1">
      <c r="A501" s="241"/>
      <c r="B501" s="242"/>
      <c r="C501" s="243"/>
      <c r="D501" s="244"/>
      <c r="E501" s="244"/>
      <c r="F501" s="245"/>
    </row>
    <row r="502" spans="1:6" s="299" customFormat="1" ht="19.5" customHeight="1">
      <c r="A502" s="232"/>
      <c r="B502" s="233" t="s">
        <v>130</v>
      </c>
      <c r="C502" s="247" t="s">
        <v>55</v>
      </c>
      <c r="D502" s="235">
        <f>SUM(D503,D506)</f>
        <v>538565</v>
      </c>
      <c r="E502" s="235">
        <f>SUM(E503,E506)</f>
        <v>190937</v>
      </c>
      <c r="F502" s="236">
        <f t="shared" si="13"/>
        <v>35.45291654674923</v>
      </c>
    </row>
    <row r="503" spans="1:6" s="282" customFormat="1" ht="19.5" customHeight="1">
      <c r="A503" s="239"/>
      <c r="B503" s="240"/>
      <c r="C503" s="68" t="s">
        <v>569</v>
      </c>
      <c r="D503" s="237">
        <v>536865</v>
      </c>
      <c r="E503" s="237">
        <v>189309</v>
      </c>
      <c r="F503" s="238">
        <f t="shared" si="13"/>
        <v>35.26193735855382</v>
      </c>
    </row>
    <row r="504" spans="1:6" s="281" customFormat="1" ht="9.75" customHeight="1">
      <c r="A504" s="241"/>
      <c r="B504" s="242"/>
      <c r="C504" s="243" t="s">
        <v>571</v>
      </c>
      <c r="D504" s="244"/>
      <c r="E504" s="244"/>
      <c r="F504" s="245"/>
    </row>
    <row r="505" spans="1:6" s="281" customFormat="1" ht="15" customHeight="1">
      <c r="A505" s="241"/>
      <c r="B505" s="242"/>
      <c r="C505" s="243" t="s">
        <v>573</v>
      </c>
      <c r="D505" s="244">
        <v>41065</v>
      </c>
      <c r="E505" s="244">
        <v>16260</v>
      </c>
      <c r="F505" s="268">
        <f t="shared" si="13"/>
        <v>39.59576281504931</v>
      </c>
    </row>
    <row r="506" spans="1:6" s="281" customFormat="1" ht="15" customHeight="1">
      <c r="A506" s="241"/>
      <c r="B506" s="242"/>
      <c r="C506" s="68" t="s">
        <v>574</v>
      </c>
      <c r="D506" s="237">
        <v>1700</v>
      </c>
      <c r="E506" s="237">
        <v>1628</v>
      </c>
      <c r="F506" s="238">
        <f>E506/D506*100</f>
        <v>95.76470588235294</v>
      </c>
    </row>
    <row r="507" spans="1:6" s="281" customFormat="1" ht="7.5" customHeight="1">
      <c r="A507" s="241"/>
      <c r="B507" s="242"/>
      <c r="C507" s="243"/>
      <c r="D507" s="244"/>
      <c r="E507" s="244"/>
      <c r="F507" s="245"/>
    </row>
    <row r="508" spans="1:6" s="297" customFormat="1" ht="19.5" customHeight="1">
      <c r="A508" s="227" t="s">
        <v>131</v>
      </c>
      <c r="B508" s="228"/>
      <c r="C508" s="267" t="s">
        <v>132</v>
      </c>
      <c r="D508" s="230">
        <f>D512+D509</f>
        <v>5465000</v>
      </c>
      <c r="E508" s="230">
        <f>E512+E509</f>
        <v>3156185</v>
      </c>
      <c r="F508" s="231">
        <f t="shared" si="13"/>
        <v>57.75269899359561</v>
      </c>
    </row>
    <row r="509" spans="1:6" s="299" customFormat="1" ht="19.5" customHeight="1">
      <c r="A509" s="232"/>
      <c r="B509" s="233" t="s">
        <v>198</v>
      </c>
      <c r="C509" s="247" t="s">
        <v>199</v>
      </c>
      <c r="D509" s="235">
        <f>D510</f>
        <v>3770000</v>
      </c>
      <c r="E509" s="235">
        <f>E510</f>
        <v>2299357</v>
      </c>
      <c r="F509" s="236">
        <f t="shared" si="13"/>
        <v>60.99090185676393</v>
      </c>
    </row>
    <row r="510" spans="1:6" s="282" customFormat="1" ht="19.5" customHeight="1">
      <c r="A510" s="239"/>
      <c r="B510" s="240"/>
      <c r="C510" s="68" t="s">
        <v>574</v>
      </c>
      <c r="D510" s="237">
        <v>3770000</v>
      </c>
      <c r="E510" s="237">
        <v>2299357</v>
      </c>
      <c r="F510" s="238">
        <f t="shared" si="13"/>
        <v>60.99090185676393</v>
      </c>
    </row>
    <row r="511" spans="1:6" s="281" customFormat="1" ht="7.5" customHeight="1">
      <c r="A511" s="241"/>
      <c r="B511" s="242"/>
      <c r="C511" s="243"/>
      <c r="D511" s="244"/>
      <c r="E511" s="244"/>
      <c r="F511" s="245"/>
    </row>
    <row r="512" spans="1:6" s="299" customFormat="1" ht="19.5" customHeight="1">
      <c r="A512" s="232"/>
      <c r="B512" s="233" t="s">
        <v>133</v>
      </c>
      <c r="C512" s="234" t="s">
        <v>353</v>
      </c>
      <c r="D512" s="235">
        <f>SUM(D513,D517)</f>
        <v>1695000</v>
      </c>
      <c r="E512" s="235">
        <f>SUM(E513,E517)</f>
        <v>856828</v>
      </c>
      <c r="F512" s="236">
        <f t="shared" si="13"/>
        <v>50.55032448377581</v>
      </c>
    </row>
    <row r="513" spans="1:6" s="282" customFormat="1" ht="19.5" customHeight="1">
      <c r="A513" s="239"/>
      <c r="B513" s="240"/>
      <c r="C513" s="68" t="s">
        <v>569</v>
      </c>
      <c r="D513" s="237">
        <v>1683000</v>
      </c>
      <c r="E513" s="237">
        <v>856828</v>
      </c>
      <c r="F513" s="238">
        <f t="shared" si="13"/>
        <v>50.91075460487225</v>
      </c>
    </row>
    <row r="514" spans="1:6" s="281" customFormat="1" ht="9.75" customHeight="1">
      <c r="A514" s="241"/>
      <c r="B514" s="242"/>
      <c r="C514" s="243" t="s">
        <v>571</v>
      </c>
      <c r="D514" s="244"/>
      <c r="E514" s="244"/>
      <c r="F514" s="245"/>
    </row>
    <row r="515" spans="1:6" s="281" customFormat="1" ht="17.25" customHeight="1">
      <c r="A515" s="241"/>
      <c r="B515" s="242"/>
      <c r="C515" s="243" t="s">
        <v>572</v>
      </c>
      <c r="D515" s="244">
        <v>3800</v>
      </c>
      <c r="E515" s="244">
        <v>885</v>
      </c>
      <c r="F515" s="268">
        <f t="shared" si="13"/>
        <v>23.289473684210527</v>
      </c>
    </row>
    <row r="516" spans="1:6" s="281" customFormat="1" ht="16.5" customHeight="1">
      <c r="A516" s="241"/>
      <c r="B516" s="242"/>
      <c r="C516" s="243" t="s">
        <v>573</v>
      </c>
      <c r="D516" s="244">
        <v>1382000</v>
      </c>
      <c r="E516" s="244">
        <v>738890</v>
      </c>
      <c r="F516" s="268">
        <f t="shared" si="13"/>
        <v>53.46526772793053</v>
      </c>
    </row>
    <row r="517" spans="1:6" s="281" customFormat="1" ht="16.5" customHeight="1">
      <c r="A517" s="241"/>
      <c r="B517" s="242"/>
      <c r="C517" s="68" t="s">
        <v>574</v>
      </c>
      <c r="D517" s="237">
        <v>12000</v>
      </c>
      <c r="E517" s="237">
        <v>0</v>
      </c>
      <c r="F517" s="238">
        <f t="shared" si="13"/>
        <v>0</v>
      </c>
    </row>
    <row r="518" spans="1:6" s="281" customFormat="1" ht="12" customHeight="1">
      <c r="A518" s="241"/>
      <c r="B518" s="242"/>
      <c r="C518" s="243" t="s">
        <v>571</v>
      </c>
      <c r="D518" s="237"/>
      <c r="E518" s="237"/>
      <c r="F518" s="238"/>
    </row>
    <row r="519" spans="1:6" s="281" customFormat="1" ht="15" customHeight="1">
      <c r="A519" s="241"/>
      <c r="B519" s="242"/>
      <c r="C519" s="243" t="s">
        <v>573</v>
      </c>
      <c r="D519" s="244">
        <v>12000</v>
      </c>
      <c r="E519" s="244">
        <v>0</v>
      </c>
      <c r="F519" s="268">
        <f>E519/D519*100</f>
        <v>0</v>
      </c>
    </row>
    <row r="520" spans="1:6" s="306" customFormat="1" ht="19.5" customHeight="1" thickBot="1">
      <c r="A520" s="855" t="s">
        <v>150</v>
      </c>
      <c r="B520" s="856"/>
      <c r="C520" s="857"/>
      <c r="D520" s="304">
        <f>SUM(D9,D22,D28,D32,D38,D57,D66,D81,D101,D136,D142,D146,D178,D184,D190,D194,D268,D314,D366,D391,D440,D477,D508)</f>
        <v>155152858</v>
      </c>
      <c r="E520" s="304">
        <f>SUM(E9,E22,E28,E32,E38,E57,E66,E81,E101,E136,E142,E146,E178,E184,E190,E194,E268,E314,E366,E391,E440,E477,E508)</f>
        <v>63551103</v>
      </c>
      <c r="F520" s="305">
        <f t="shared" si="13"/>
        <v>40.96031734072214</v>
      </c>
    </row>
    <row r="521" spans="1:6" s="306" customFormat="1" ht="19.5" customHeight="1" thickBot="1">
      <c r="A521" s="331"/>
      <c r="B521" s="331"/>
      <c r="C521" s="331"/>
      <c r="D521" s="332"/>
      <c r="E521" s="332"/>
      <c r="F521" s="333"/>
    </row>
    <row r="522" spans="1:6" s="306" customFormat="1" ht="15" customHeight="1" thickBot="1">
      <c r="A522" s="334">
        <v>1</v>
      </c>
      <c r="B522" s="335">
        <v>2</v>
      </c>
      <c r="C522" s="335">
        <v>3</v>
      </c>
      <c r="D522" s="336">
        <v>4</v>
      </c>
      <c r="E522" s="336">
        <v>5</v>
      </c>
      <c r="F522" s="337">
        <v>6</v>
      </c>
    </row>
    <row r="523" spans="1:10" s="303" customFormat="1" ht="13.5" customHeight="1">
      <c r="A523" s="307"/>
      <c r="B523" s="308"/>
      <c r="C523" s="309" t="s">
        <v>569</v>
      </c>
      <c r="D523" s="310">
        <f>D11+D14+D17+D20+D24+D30+D34+D40+D48+D54+D59+D63+D68+D73+D83+D86+D91+D94+D99+D103+D108+D113+D117+D123+D128+D138+D144+D148+D153+D156+D161+D166+D169+D174+D180+D186+D192+D196+D202+D207+D212+D219+D225+D230+D237+D242+D249+D254+D259+D264+D270+D276+D284+D289+D295+D300+D309+D312+D316+D319+D322+D327+D332+D337+D340+D343+D348+D353+D359+D364+D368+D372+D375+D380+D385+D393+D398+D403+D408+D413+D418+D421+D426+D431+D436+D445+D450+D454+D458+D461+D465+D469+D472+D479+D487+D495+D503+D513</f>
        <v>114972920</v>
      </c>
      <c r="E523" s="310">
        <f>E11+E14+E17+E20+E24+E30+E34+E40+E48+E54+E59+E63+E68+E73+E83+E86+E91+E94+E99+E103+E108+E113+E117+E123+E128+E138+E144+E148+E153+E156+E161+E166+E169+E174+E180+E186+E192+E196+E202+E207+E212+E219+E225+E230+E237+E242+E249+E254+E259+E264+E270+E276+E284+E289+E295+E300+E309+E312+E316+E319+E322+E327+E332+E337+E340+E343+E348+E353+E359+E364+E368+E372+E375+E380+E385+E393+E398+E403+E408+E413+E418+E421+E426+E431+E436+E445+E450+E454+E458+E461+E465+E469+E472+E479+E487+E495+E503+E513</f>
        <v>58283556</v>
      </c>
      <c r="F523" s="311">
        <f>E523/D523*100</f>
        <v>50.69329021129497</v>
      </c>
      <c r="G523" s="312"/>
      <c r="H523" s="312"/>
      <c r="I523" s="312"/>
      <c r="J523" s="312"/>
    </row>
    <row r="524" spans="1:10" s="303" customFormat="1" ht="11.25" customHeight="1">
      <c r="A524" s="269"/>
      <c r="B524" s="313"/>
      <c r="C524" s="243" t="s">
        <v>571</v>
      </c>
      <c r="D524" s="272"/>
      <c r="E524" s="272"/>
      <c r="F524" s="245"/>
      <c r="I524" s="312"/>
      <c r="J524" s="312"/>
    </row>
    <row r="525" spans="1:10" s="303" customFormat="1" ht="15" customHeight="1">
      <c r="A525" s="269"/>
      <c r="B525" s="313"/>
      <c r="C525" s="243" t="s">
        <v>572</v>
      </c>
      <c r="D525" s="244">
        <f>D26+D36+D50+D75+D96+D105+D110+D119+D125+D130+D140+D158+D163+D171+D182+D198+D204++D209+D221+D227+D232+D239+D244+D251+D256+D266+D291+D302+D329+D334+D350+D355+D361+D370+D382+D395+D400+D405+D410+D415+D423+D438+D515</f>
        <v>48453537</v>
      </c>
      <c r="E525" s="244">
        <f>E26+E36+E50+E75+E96+E105+E110+E119+E125+E130+E140+E158+E163+E171+E182+E198+E204++E209+E221+E227+E232+E239+E244+E251+E256+E266+E291+E302+E329+E334+E350+E355+E361+E370+E382+E395+E400+E405+E410+E415+E423+E438+E515</f>
        <v>25406652</v>
      </c>
      <c r="F525" s="268">
        <f aca="true" t="shared" si="14" ref="F525:F530">E525/D525*100</f>
        <v>52.435082293373135</v>
      </c>
      <c r="G525" s="312"/>
      <c r="H525" s="312"/>
      <c r="I525" s="312"/>
      <c r="J525" s="312"/>
    </row>
    <row r="526" spans="1:10" s="303" customFormat="1" ht="12.75" customHeight="1">
      <c r="A526" s="269"/>
      <c r="B526" s="313"/>
      <c r="C526" s="243" t="s">
        <v>573</v>
      </c>
      <c r="D526" s="244">
        <f>SUM(D42,D70,D131,D150,D199,D214,D222,D233,D245,D272,D278,D286,D292,D297,D303,D324,D377,D387,D428,D481,D489,D497,D505,D516)</f>
        <v>15033388</v>
      </c>
      <c r="E526" s="244">
        <f>SUM(E42,E70,E131,E150,E199,E214,E222,E233,E245,E272,E278,E286,E292,E297,E303,E324,E377,E387,E428,E481,E489,E497,E505,E516)</f>
        <v>8434576</v>
      </c>
      <c r="F526" s="268">
        <f t="shared" si="14"/>
        <v>56.1056230305504</v>
      </c>
      <c r="G526" s="312"/>
      <c r="H526" s="312"/>
      <c r="I526" s="312"/>
      <c r="J526" s="312"/>
    </row>
    <row r="527" spans="1:10" s="303" customFormat="1" ht="14.25" customHeight="1">
      <c r="A527" s="269"/>
      <c r="B527" s="313"/>
      <c r="C527" s="243" t="s">
        <v>584</v>
      </c>
      <c r="D527" s="244">
        <f>D188+D447</f>
        <v>2294686</v>
      </c>
      <c r="E527" s="244">
        <f>E188+E447</f>
        <v>1253827</v>
      </c>
      <c r="F527" s="268">
        <f t="shared" si="14"/>
        <v>54.640460612040165</v>
      </c>
      <c r="G527" s="312"/>
      <c r="H527" s="312"/>
      <c r="I527" s="312"/>
      <c r="J527" s="312"/>
    </row>
    <row r="528" spans="1:10" s="303" customFormat="1" ht="13.5" customHeight="1">
      <c r="A528" s="269"/>
      <c r="B528" s="313"/>
      <c r="C528" s="68" t="s">
        <v>574</v>
      </c>
      <c r="D528" s="237">
        <f>SUM(D43,D51,D55,D60,D64,D76,D79,D114,D120,D132,D234,D246,D273,D279,D304,D356,D442,D451,D455,D462,D466,D473,D482,D490,D498,D506,D510,D517)</f>
        <v>40179938</v>
      </c>
      <c r="E528" s="237">
        <f>SUM(E43,E51,E55,E60,E64,E76,E79,E114,E120,E132,E234,E246,E273,E279,E304,E356,E442,E451,E455,E462,E466,E473,E482,E490,E498,E506,E510,E517)</f>
        <v>5267547</v>
      </c>
      <c r="F528" s="238">
        <f t="shared" si="14"/>
        <v>13.109893300482444</v>
      </c>
      <c r="G528" s="312"/>
      <c r="H528" s="312"/>
      <c r="I528" s="312"/>
      <c r="J528" s="312"/>
    </row>
    <row r="529" spans="1:10" s="303" customFormat="1" ht="10.5" customHeight="1">
      <c r="A529" s="269"/>
      <c r="B529" s="313"/>
      <c r="C529" s="243" t="s">
        <v>571</v>
      </c>
      <c r="D529" s="314"/>
      <c r="E529" s="314"/>
      <c r="F529" s="245"/>
      <c r="I529" s="312"/>
      <c r="J529" s="312"/>
    </row>
    <row r="530" spans="1:10" s="303" customFormat="1" ht="12.75" customHeight="1" thickBot="1">
      <c r="A530" s="315"/>
      <c r="B530" s="316"/>
      <c r="C530" s="317" t="s">
        <v>573</v>
      </c>
      <c r="D530" s="318">
        <f>D281+D484+D492+D500+D519</f>
        <v>362500</v>
      </c>
      <c r="E530" s="318">
        <f>E281+E484+E492+E500+E519</f>
        <v>236000</v>
      </c>
      <c r="F530" s="319">
        <f t="shared" si="14"/>
        <v>65.10344827586206</v>
      </c>
      <c r="I530" s="312"/>
      <c r="J530" s="312"/>
    </row>
    <row r="531" spans="1:5" s="303" customFormat="1" ht="19.5" customHeight="1">
      <c r="A531" s="320"/>
      <c r="B531" s="320"/>
      <c r="C531" s="321"/>
      <c r="D531" s="312">
        <f>SUM(D523,D528)</f>
        <v>155152858</v>
      </c>
      <c r="E531" s="312">
        <f>SUM(E523,E528)</f>
        <v>63551103</v>
      </c>
    </row>
    <row r="532" spans="1:5" s="303" customFormat="1" ht="19.5" customHeight="1">
      <c r="A532" s="320"/>
      <c r="B532" s="320"/>
      <c r="C532" s="321" t="s">
        <v>622</v>
      </c>
      <c r="D532" s="312">
        <v>155152858</v>
      </c>
      <c r="E532" s="312">
        <v>63551103</v>
      </c>
    </row>
    <row r="533" spans="1:5" s="303" customFormat="1" ht="19.5" customHeight="1">
      <c r="A533" s="320"/>
      <c r="B533" s="320"/>
      <c r="C533" s="321" t="s">
        <v>623</v>
      </c>
      <c r="D533" s="312">
        <f>SUM(D531-D532)</f>
        <v>0</v>
      </c>
      <c r="E533" s="312">
        <f>SUM(E531-E532)</f>
        <v>0</v>
      </c>
    </row>
    <row r="534" spans="1:3" s="303" customFormat="1" ht="19.5" customHeight="1">
      <c r="A534" s="320"/>
      <c r="B534" s="320"/>
      <c r="C534" s="321"/>
    </row>
    <row r="535" spans="1:3" s="303" customFormat="1" ht="19.5" customHeight="1">
      <c r="A535" s="320"/>
      <c r="B535" s="320"/>
      <c r="C535" s="321"/>
    </row>
    <row r="536" spans="1:3" s="303" customFormat="1" ht="19.5" customHeight="1">
      <c r="A536" s="320"/>
      <c r="B536" s="320"/>
      <c r="C536" s="321"/>
    </row>
    <row r="537" spans="1:3" s="303" customFormat="1" ht="19.5" customHeight="1">
      <c r="A537" s="320"/>
      <c r="B537" s="320"/>
      <c r="C537" s="321"/>
    </row>
    <row r="538" spans="1:3" s="303" customFormat="1" ht="19.5" customHeight="1">
      <c r="A538" s="320"/>
      <c r="B538" s="320"/>
      <c r="C538" s="321"/>
    </row>
    <row r="539" spans="1:3" s="303" customFormat="1" ht="19.5" customHeight="1">
      <c r="A539" s="320"/>
      <c r="B539" s="320"/>
      <c r="C539" s="321"/>
    </row>
    <row r="540" spans="1:3" s="303" customFormat="1" ht="19.5" customHeight="1">
      <c r="A540" s="320"/>
      <c r="B540" s="320"/>
      <c r="C540" s="321"/>
    </row>
    <row r="541" spans="1:3" s="303" customFormat="1" ht="19.5" customHeight="1">
      <c r="A541" s="320"/>
      <c r="B541" s="320"/>
      <c r="C541" s="321"/>
    </row>
    <row r="542" spans="1:3" s="303" customFormat="1" ht="19.5" customHeight="1">
      <c r="A542" s="320"/>
      <c r="B542" s="320"/>
      <c r="C542" s="321"/>
    </row>
    <row r="543" spans="1:3" s="303" customFormat="1" ht="19.5" customHeight="1">
      <c r="A543" s="320"/>
      <c r="B543" s="320"/>
      <c r="C543" s="321"/>
    </row>
    <row r="544" spans="1:3" s="303" customFormat="1" ht="19.5" customHeight="1">
      <c r="A544" s="320"/>
      <c r="B544" s="320"/>
      <c r="C544" s="321"/>
    </row>
    <row r="545" spans="1:3" s="303" customFormat="1" ht="19.5" customHeight="1">
      <c r="A545" s="320"/>
      <c r="B545" s="320"/>
      <c r="C545" s="321"/>
    </row>
    <row r="546" spans="1:3" s="303" customFormat="1" ht="19.5" customHeight="1">
      <c r="A546" s="320"/>
      <c r="B546" s="320"/>
      <c r="C546" s="321"/>
    </row>
    <row r="547" spans="1:3" s="303" customFormat="1" ht="19.5" customHeight="1">
      <c r="A547" s="320"/>
      <c r="B547" s="320"/>
      <c r="C547" s="321"/>
    </row>
    <row r="548" spans="1:3" s="303" customFormat="1" ht="19.5" customHeight="1">
      <c r="A548" s="320"/>
      <c r="B548" s="320"/>
      <c r="C548" s="321"/>
    </row>
    <row r="549" spans="1:3" s="303" customFormat="1" ht="19.5" customHeight="1">
      <c r="A549" s="320"/>
      <c r="B549" s="320"/>
      <c r="C549" s="321"/>
    </row>
    <row r="550" spans="1:3" s="303" customFormat="1" ht="19.5" customHeight="1">
      <c r="A550" s="320"/>
      <c r="B550" s="320"/>
      <c r="C550" s="321"/>
    </row>
    <row r="551" spans="1:3" s="303" customFormat="1" ht="19.5" customHeight="1">
      <c r="A551" s="320"/>
      <c r="B551" s="320"/>
      <c r="C551" s="321"/>
    </row>
    <row r="552" spans="1:3" s="303" customFormat="1" ht="19.5" customHeight="1">
      <c r="A552" s="320"/>
      <c r="B552" s="320"/>
      <c r="C552" s="321"/>
    </row>
    <row r="553" spans="1:3" s="303" customFormat="1" ht="19.5" customHeight="1">
      <c r="A553" s="320"/>
      <c r="B553" s="320"/>
      <c r="C553" s="321"/>
    </row>
    <row r="554" spans="1:3" s="303" customFormat="1" ht="19.5" customHeight="1">
      <c r="A554" s="320"/>
      <c r="B554" s="320"/>
      <c r="C554" s="321"/>
    </row>
    <row r="555" spans="1:3" s="303" customFormat="1" ht="19.5" customHeight="1">
      <c r="A555" s="320"/>
      <c r="B555" s="320"/>
      <c r="C555" s="321"/>
    </row>
    <row r="556" spans="1:3" s="303" customFormat="1" ht="19.5" customHeight="1">
      <c r="A556" s="320"/>
      <c r="B556" s="320"/>
      <c r="C556" s="321"/>
    </row>
    <row r="557" spans="1:3" s="303" customFormat="1" ht="19.5" customHeight="1">
      <c r="A557" s="320"/>
      <c r="B557" s="320"/>
      <c r="C557" s="321"/>
    </row>
    <row r="558" spans="1:3" s="303" customFormat="1" ht="19.5" customHeight="1">
      <c r="A558" s="320"/>
      <c r="B558" s="320"/>
      <c r="C558" s="321"/>
    </row>
    <row r="559" spans="1:3" s="303" customFormat="1" ht="19.5" customHeight="1">
      <c r="A559" s="320"/>
      <c r="B559" s="320"/>
      <c r="C559" s="321"/>
    </row>
    <row r="560" spans="1:3" s="303" customFormat="1" ht="19.5" customHeight="1">
      <c r="A560" s="320"/>
      <c r="B560" s="320"/>
      <c r="C560" s="321"/>
    </row>
    <row r="561" spans="1:3" s="303" customFormat="1" ht="19.5" customHeight="1">
      <c r="A561" s="320"/>
      <c r="B561" s="320"/>
      <c r="C561" s="321"/>
    </row>
    <row r="562" spans="1:3" s="303" customFormat="1" ht="19.5" customHeight="1">
      <c r="A562" s="320"/>
      <c r="B562" s="320"/>
      <c r="C562" s="321"/>
    </row>
    <row r="563" spans="1:3" s="303" customFormat="1" ht="19.5" customHeight="1">
      <c r="A563" s="320"/>
      <c r="B563" s="320"/>
      <c r="C563" s="321"/>
    </row>
    <row r="564" spans="1:3" s="303" customFormat="1" ht="19.5" customHeight="1">
      <c r="A564" s="320"/>
      <c r="B564" s="320"/>
      <c r="C564" s="321"/>
    </row>
    <row r="565" spans="1:3" s="303" customFormat="1" ht="19.5" customHeight="1">
      <c r="A565" s="320"/>
      <c r="B565" s="320"/>
      <c r="C565" s="321"/>
    </row>
    <row r="566" spans="1:3" s="303" customFormat="1" ht="19.5" customHeight="1">
      <c r="A566" s="320"/>
      <c r="B566" s="320"/>
      <c r="C566" s="321"/>
    </row>
    <row r="567" spans="1:3" s="303" customFormat="1" ht="19.5" customHeight="1">
      <c r="A567" s="320"/>
      <c r="B567" s="320"/>
      <c r="C567" s="321"/>
    </row>
    <row r="568" spans="1:3" s="303" customFormat="1" ht="19.5" customHeight="1">
      <c r="A568" s="320"/>
      <c r="B568" s="320"/>
      <c r="C568" s="321"/>
    </row>
    <row r="569" spans="1:3" s="303" customFormat="1" ht="19.5" customHeight="1">
      <c r="A569" s="320"/>
      <c r="B569" s="320"/>
      <c r="C569" s="321"/>
    </row>
    <row r="570" spans="1:3" s="303" customFormat="1" ht="19.5" customHeight="1">
      <c r="A570" s="320"/>
      <c r="B570" s="320"/>
      <c r="C570" s="321"/>
    </row>
    <row r="571" spans="1:3" s="303" customFormat="1" ht="19.5" customHeight="1">
      <c r="A571" s="320"/>
      <c r="B571" s="320"/>
      <c r="C571" s="321"/>
    </row>
    <row r="572" spans="1:3" s="303" customFormat="1" ht="19.5" customHeight="1">
      <c r="A572" s="320"/>
      <c r="B572" s="320"/>
      <c r="C572" s="321"/>
    </row>
    <row r="573" spans="1:3" s="303" customFormat="1" ht="19.5" customHeight="1">
      <c r="A573" s="320"/>
      <c r="B573" s="320"/>
      <c r="C573" s="321"/>
    </row>
    <row r="574" spans="1:3" s="303" customFormat="1" ht="19.5" customHeight="1">
      <c r="A574" s="320"/>
      <c r="B574" s="320"/>
      <c r="C574" s="321"/>
    </row>
    <row r="575" spans="1:3" s="303" customFormat="1" ht="19.5" customHeight="1">
      <c r="A575" s="320"/>
      <c r="B575" s="320"/>
      <c r="C575" s="321"/>
    </row>
    <row r="576" spans="1:3" s="303" customFormat="1" ht="19.5" customHeight="1">
      <c r="A576" s="320"/>
      <c r="B576" s="320"/>
      <c r="C576" s="321"/>
    </row>
    <row r="577" spans="1:3" s="303" customFormat="1" ht="19.5" customHeight="1">
      <c r="A577" s="320"/>
      <c r="B577" s="320"/>
      <c r="C577" s="321"/>
    </row>
    <row r="578" spans="1:3" s="303" customFormat="1" ht="19.5" customHeight="1">
      <c r="A578" s="320"/>
      <c r="B578" s="320"/>
      <c r="C578" s="321"/>
    </row>
    <row r="579" spans="1:3" s="303" customFormat="1" ht="19.5" customHeight="1">
      <c r="A579" s="320"/>
      <c r="B579" s="320"/>
      <c r="C579" s="321"/>
    </row>
    <row r="580" spans="1:3" s="303" customFormat="1" ht="19.5" customHeight="1">
      <c r="A580" s="320"/>
      <c r="B580" s="320"/>
      <c r="C580" s="321"/>
    </row>
    <row r="581" spans="1:3" s="303" customFormat="1" ht="19.5" customHeight="1">
      <c r="A581" s="320"/>
      <c r="B581" s="320"/>
      <c r="C581" s="321"/>
    </row>
    <row r="582" spans="1:3" s="303" customFormat="1" ht="19.5" customHeight="1">
      <c r="A582" s="320"/>
      <c r="B582" s="320"/>
      <c r="C582" s="321"/>
    </row>
    <row r="583" spans="1:3" s="303" customFormat="1" ht="19.5" customHeight="1">
      <c r="A583" s="320"/>
      <c r="B583" s="320"/>
      <c r="C583" s="321"/>
    </row>
    <row r="584" spans="1:3" s="303" customFormat="1" ht="19.5" customHeight="1">
      <c r="A584" s="320"/>
      <c r="B584" s="320"/>
      <c r="C584" s="321"/>
    </row>
    <row r="585" spans="1:3" s="303" customFormat="1" ht="19.5" customHeight="1">
      <c r="A585" s="320"/>
      <c r="B585" s="320"/>
      <c r="C585" s="321"/>
    </row>
    <row r="586" spans="1:3" s="303" customFormat="1" ht="19.5" customHeight="1">
      <c r="A586" s="320"/>
      <c r="B586" s="320"/>
      <c r="C586" s="321"/>
    </row>
    <row r="587" spans="1:3" s="303" customFormat="1" ht="19.5" customHeight="1">
      <c r="A587" s="320"/>
      <c r="B587" s="320"/>
      <c r="C587" s="321"/>
    </row>
    <row r="588" spans="1:3" s="303" customFormat="1" ht="19.5" customHeight="1">
      <c r="A588" s="320"/>
      <c r="B588" s="320"/>
      <c r="C588" s="321"/>
    </row>
    <row r="589" spans="1:3" s="303" customFormat="1" ht="19.5" customHeight="1">
      <c r="A589" s="320"/>
      <c r="B589" s="320"/>
      <c r="C589" s="321"/>
    </row>
    <row r="590" spans="1:3" s="303" customFormat="1" ht="19.5" customHeight="1">
      <c r="A590" s="320"/>
      <c r="B590" s="320"/>
      <c r="C590" s="321"/>
    </row>
    <row r="591" spans="1:3" s="303" customFormat="1" ht="19.5" customHeight="1">
      <c r="A591" s="320"/>
      <c r="B591" s="320"/>
      <c r="C591" s="321"/>
    </row>
    <row r="592" spans="1:3" s="303" customFormat="1" ht="19.5" customHeight="1">
      <c r="A592" s="320"/>
      <c r="B592" s="320"/>
      <c r="C592" s="321"/>
    </row>
    <row r="593" spans="1:3" s="303" customFormat="1" ht="19.5" customHeight="1">
      <c r="A593" s="320"/>
      <c r="B593" s="320"/>
      <c r="C593" s="321"/>
    </row>
    <row r="594" spans="1:3" s="303" customFormat="1" ht="19.5" customHeight="1">
      <c r="A594" s="320"/>
      <c r="B594" s="320"/>
      <c r="C594" s="321"/>
    </row>
    <row r="595" spans="1:3" s="303" customFormat="1" ht="19.5" customHeight="1">
      <c r="A595" s="320"/>
      <c r="B595" s="320"/>
      <c r="C595" s="321"/>
    </row>
    <row r="596" spans="1:3" s="303" customFormat="1" ht="19.5" customHeight="1">
      <c r="A596" s="320"/>
      <c r="B596" s="320"/>
      <c r="C596" s="321"/>
    </row>
    <row r="597" spans="1:3" s="303" customFormat="1" ht="19.5" customHeight="1">
      <c r="A597" s="320"/>
      <c r="B597" s="320"/>
      <c r="C597" s="321"/>
    </row>
    <row r="598" spans="1:3" s="303" customFormat="1" ht="19.5" customHeight="1">
      <c r="A598" s="320"/>
      <c r="B598" s="320"/>
      <c r="C598" s="321"/>
    </row>
    <row r="599" spans="1:3" s="303" customFormat="1" ht="19.5" customHeight="1">
      <c r="A599" s="320"/>
      <c r="B599" s="320"/>
      <c r="C599" s="321"/>
    </row>
    <row r="600" spans="1:3" s="303" customFormat="1" ht="19.5" customHeight="1">
      <c r="A600" s="320"/>
      <c r="B600" s="320"/>
      <c r="C600" s="321"/>
    </row>
    <row r="601" spans="1:3" s="303" customFormat="1" ht="19.5" customHeight="1">
      <c r="A601" s="320"/>
      <c r="B601" s="320"/>
      <c r="C601" s="321"/>
    </row>
    <row r="602" spans="1:3" s="303" customFormat="1" ht="19.5" customHeight="1">
      <c r="A602" s="320"/>
      <c r="B602" s="320"/>
      <c r="C602" s="321"/>
    </row>
    <row r="603" spans="1:3" s="303" customFormat="1" ht="19.5" customHeight="1">
      <c r="A603" s="320"/>
      <c r="B603" s="320"/>
      <c r="C603" s="321"/>
    </row>
    <row r="604" spans="1:3" s="303" customFormat="1" ht="19.5" customHeight="1">
      <c r="A604" s="320"/>
      <c r="B604" s="320"/>
      <c r="C604" s="321"/>
    </row>
    <row r="605" spans="1:3" s="303" customFormat="1" ht="19.5" customHeight="1">
      <c r="A605" s="320"/>
      <c r="B605" s="320"/>
      <c r="C605" s="321"/>
    </row>
    <row r="606" spans="1:3" s="303" customFormat="1" ht="19.5" customHeight="1">
      <c r="A606" s="320"/>
      <c r="B606" s="320"/>
      <c r="C606" s="321"/>
    </row>
    <row r="607" spans="1:3" s="303" customFormat="1" ht="19.5" customHeight="1">
      <c r="A607" s="320"/>
      <c r="B607" s="320"/>
      <c r="C607" s="321"/>
    </row>
    <row r="608" spans="1:3" s="303" customFormat="1" ht="19.5" customHeight="1">
      <c r="A608" s="320"/>
      <c r="B608" s="320"/>
      <c r="C608" s="321"/>
    </row>
    <row r="609" spans="1:3" s="303" customFormat="1" ht="19.5" customHeight="1">
      <c r="A609" s="320"/>
      <c r="B609" s="320"/>
      <c r="C609" s="321"/>
    </row>
    <row r="610" spans="1:3" s="303" customFormat="1" ht="19.5" customHeight="1">
      <c r="A610" s="320"/>
      <c r="B610" s="320"/>
      <c r="C610" s="321"/>
    </row>
    <row r="611" spans="1:3" s="303" customFormat="1" ht="19.5" customHeight="1">
      <c r="A611" s="320"/>
      <c r="B611" s="320"/>
      <c r="C611" s="321"/>
    </row>
    <row r="612" spans="1:3" s="303" customFormat="1" ht="19.5" customHeight="1">
      <c r="A612" s="320"/>
      <c r="B612" s="320"/>
      <c r="C612" s="321"/>
    </row>
    <row r="613" spans="1:3" s="303" customFormat="1" ht="19.5" customHeight="1">
      <c r="A613" s="320"/>
      <c r="B613" s="320"/>
      <c r="C613" s="321"/>
    </row>
    <row r="614" spans="1:3" s="303" customFormat="1" ht="19.5" customHeight="1">
      <c r="A614" s="320"/>
      <c r="B614" s="320"/>
      <c r="C614" s="321"/>
    </row>
    <row r="615" spans="1:3" s="303" customFormat="1" ht="19.5" customHeight="1">
      <c r="A615" s="320"/>
      <c r="B615" s="320"/>
      <c r="C615" s="321"/>
    </row>
    <row r="616" spans="1:3" s="303" customFormat="1" ht="19.5" customHeight="1">
      <c r="A616" s="320"/>
      <c r="B616" s="320"/>
      <c r="C616" s="321"/>
    </row>
    <row r="617" spans="1:3" s="303" customFormat="1" ht="19.5" customHeight="1">
      <c r="A617" s="320"/>
      <c r="B617" s="320"/>
      <c r="C617" s="321"/>
    </row>
    <row r="618" spans="1:3" s="303" customFormat="1" ht="19.5" customHeight="1">
      <c r="A618" s="320"/>
      <c r="B618" s="320"/>
      <c r="C618" s="321"/>
    </row>
  </sheetData>
  <mergeCells count="4">
    <mergeCell ref="A3:E3"/>
    <mergeCell ref="A4:E4"/>
    <mergeCell ref="E1:F1"/>
    <mergeCell ref="A520:C520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9"/>
  <dimension ref="A2:J23"/>
  <sheetViews>
    <sheetView view="pageBreakPreview" zoomScaleSheetLayoutView="100" workbookViewId="0" topLeftCell="D15">
      <selection activeCell="H8" sqref="H8"/>
    </sheetView>
  </sheetViews>
  <sheetFormatPr defaultColWidth="9.00390625" defaultRowHeight="12.75"/>
  <cols>
    <col min="1" max="1" width="5.625" style="801" customWidth="1"/>
    <col min="2" max="2" width="8.125" style="801" customWidth="1"/>
    <col min="3" max="3" width="4.75390625" style="800" customWidth="1"/>
    <col min="4" max="4" width="35.00390625" style="800" customWidth="1"/>
    <col min="5" max="9" width="14.25390625" style="800" customWidth="1"/>
    <col min="10" max="16384" width="9.125" style="800" customWidth="1"/>
  </cols>
  <sheetData>
    <row r="2" spans="1:9" ht="12.75">
      <c r="A2" s="798"/>
      <c r="B2" s="798"/>
      <c r="C2" s="799"/>
      <c r="D2" s="799"/>
      <c r="E2" s="799"/>
      <c r="F2" s="799"/>
      <c r="G2" s="799"/>
      <c r="H2" s="799"/>
      <c r="I2" s="796" t="s">
        <v>710</v>
      </c>
    </row>
    <row r="3" ht="45.75" customHeight="1">
      <c r="I3" s="796"/>
    </row>
    <row r="4" spans="1:9" s="196" customFormat="1" ht="12.75">
      <c r="A4" s="836" t="s">
        <v>596</v>
      </c>
      <c r="B4" s="836"/>
      <c r="C4" s="836"/>
      <c r="D4" s="836"/>
      <c r="E4" s="836"/>
      <c r="F4" s="836"/>
      <c r="G4" s="836"/>
      <c r="H4" s="836"/>
      <c r="I4" s="836"/>
    </row>
    <row r="5" spans="1:9" s="196" customFormat="1" ht="12.75">
      <c r="A5" s="802"/>
      <c r="B5" s="802"/>
      <c r="C5" s="195"/>
      <c r="D5" s="195"/>
      <c r="E5" s="195"/>
      <c r="F5" s="195"/>
      <c r="G5" s="195"/>
      <c r="H5" s="195"/>
      <c r="I5" s="195"/>
    </row>
    <row r="6" ht="13.5" thickBot="1">
      <c r="I6" s="803" t="s">
        <v>194</v>
      </c>
    </row>
    <row r="7" spans="1:9" s="804" customFormat="1" ht="17.25" customHeight="1">
      <c r="A7" s="859" t="s">
        <v>41</v>
      </c>
      <c r="B7" s="861" t="s">
        <v>42</v>
      </c>
      <c r="C7" s="866" t="s">
        <v>442</v>
      </c>
      <c r="D7" s="866"/>
      <c r="E7" s="869" t="s">
        <v>627</v>
      </c>
      <c r="F7" s="871" t="s">
        <v>373</v>
      </c>
      <c r="G7" s="871"/>
      <c r="H7" s="871" t="s">
        <v>374</v>
      </c>
      <c r="I7" s="872"/>
    </row>
    <row r="8" spans="1:9" s="804" customFormat="1" ht="39" customHeight="1">
      <c r="A8" s="860"/>
      <c r="B8" s="862"/>
      <c r="C8" s="867"/>
      <c r="D8" s="867"/>
      <c r="E8" s="870"/>
      <c r="F8" s="805" t="s">
        <v>444</v>
      </c>
      <c r="G8" s="797" t="s">
        <v>409</v>
      </c>
      <c r="H8" s="805" t="s">
        <v>444</v>
      </c>
      <c r="I8" s="806" t="s">
        <v>409</v>
      </c>
    </row>
    <row r="9" spans="1:9" s="302" customFormat="1" ht="9.75" customHeight="1" thickBot="1">
      <c r="A9" s="440">
        <v>1</v>
      </c>
      <c r="B9" s="441">
        <v>2</v>
      </c>
      <c r="C9" s="868">
        <v>3</v>
      </c>
      <c r="D9" s="868"/>
      <c r="E9" s="442">
        <v>4</v>
      </c>
      <c r="F9" s="442">
        <v>5</v>
      </c>
      <c r="G9" s="442">
        <v>6</v>
      </c>
      <c r="H9" s="442">
        <v>7</v>
      </c>
      <c r="I9" s="807">
        <v>8</v>
      </c>
    </row>
    <row r="10" spans="1:10" s="196" customFormat="1" ht="19.5" customHeight="1">
      <c r="A10" s="443" t="s">
        <v>56</v>
      </c>
      <c r="B10" s="444" t="s">
        <v>59</v>
      </c>
      <c r="C10" s="863" t="s">
        <v>376</v>
      </c>
      <c r="D10" s="863"/>
      <c r="E10" s="445">
        <v>92586</v>
      </c>
      <c r="F10" s="445">
        <v>533930</v>
      </c>
      <c r="G10" s="445">
        <v>0</v>
      </c>
      <c r="H10" s="445">
        <v>533930</v>
      </c>
      <c r="I10" s="445">
        <v>92586</v>
      </c>
      <c r="J10" s="808">
        <f aca="true" t="shared" si="0" ref="J10:J22">E10+G10-I10</f>
        <v>0</v>
      </c>
    </row>
    <row r="11" spans="1:10" s="196" customFormat="1" ht="19.5" customHeight="1">
      <c r="A11" s="446" t="s">
        <v>56</v>
      </c>
      <c r="B11" s="447" t="s">
        <v>59</v>
      </c>
      <c r="C11" s="858" t="s">
        <v>375</v>
      </c>
      <c r="D11" s="858"/>
      <c r="E11" s="448">
        <v>87636</v>
      </c>
      <c r="F11" s="448">
        <v>145000</v>
      </c>
      <c r="G11" s="445">
        <v>0</v>
      </c>
      <c r="H11" s="448">
        <v>145000</v>
      </c>
      <c r="I11" s="448">
        <v>87636</v>
      </c>
      <c r="J11" s="808">
        <f t="shared" si="0"/>
        <v>0</v>
      </c>
    </row>
    <row r="12" spans="1:10" s="196" customFormat="1" ht="19.5" customHeight="1">
      <c r="A12" s="446" t="s">
        <v>56</v>
      </c>
      <c r="B12" s="447" t="s">
        <v>61</v>
      </c>
      <c r="C12" s="858" t="s">
        <v>375</v>
      </c>
      <c r="D12" s="858"/>
      <c r="E12" s="448">
        <v>98085</v>
      </c>
      <c r="F12" s="448">
        <v>90000</v>
      </c>
      <c r="G12" s="445">
        <v>0</v>
      </c>
      <c r="H12" s="448">
        <v>90000</v>
      </c>
      <c r="I12" s="448">
        <v>98085</v>
      </c>
      <c r="J12" s="808">
        <f t="shared" si="0"/>
        <v>0</v>
      </c>
    </row>
    <row r="13" spans="1:10" s="196" customFormat="1" ht="19.5" customHeight="1">
      <c r="A13" s="446" t="s">
        <v>87</v>
      </c>
      <c r="B13" s="447" t="s">
        <v>89</v>
      </c>
      <c r="C13" s="858" t="s">
        <v>90</v>
      </c>
      <c r="D13" s="858"/>
      <c r="E13" s="448">
        <v>21265</v>
      </c>
      <c r="F13" s="448">
        <v>609058</v>
      </c>
      <c r="G13" s="445">
        <v>0</v>
      </c>
      <c r="H13" s="448">
        <v>609058</v>
      </c>
      <c r="I13" s="448">
        <v>21265</v>
      </c>
      <c r="J13" s="808">
        <f t="shared" si="0"/>
        <v>0</v>
      </c>
    </row>
    <row r="14" spans="1:10" s="196" customFormat="1" ht="19.5" customHeight="1">
      <c r="A14" s="446" t="s">
        <v>87</v>
      </c>
      <c r="B14" s="447" t="s">
        <v>93</v>
      </c>
      <c r="C14" s="858" t="s">
        <v>94</v>
      </c>
      <c r="D14" s="858"/>
      <c r="E14" s="448">
        <v>9567</v>
      </c>
      <c r="F14" s="448">
        <v>354839</v>
      </c>
      <c r="G14" s="445">
        <v>0</v>
      </c>
      <c r="H14" s="448">
        <v>354839</v>
      </c>
      <c r="I14" s="448">
        <v>9567</v>
      </c>
      <c r="J14" s="808">
        <f t="shared" si="0"/>
        <v>0</v>
      </c>
    </row>
    <row r="15" spans="1:10" s="196" customFormat="1" ht="19.5" customHeight="1">
      <c r="A15" s="446" t="s">
        <v>87</v>
      </c>
      <c r="B15" s="447" t="s">
        <v>97</v>
      </c>
      <c r="C15" s="858" t="s">
        <v>222</v>
      </c>
      <c r="D15" s="858"/>
      <c r="E15" s="448">
        <v>1528</v>
      </c>
      <c r="F15" s="448">
        <v>22255</v>
      </c>
      <c r="G15" s="445">
        <v>0</v>
      </c>
      <c r="H15" s="448">
        <v>22255</v>
      </c>
      <c r="I15" s="448">
        <v>1528</v>
      </c>
      <c r="J15" s="808">
        <f t="shared" si="0"/>
        <v>0</v>
      </c>
    </row>
    <row r="16" spans="1:10" s="196" customFormat="1" ht="19.5" customHeight="1">
      <c r="A16" s="446" t="s">
        <v>87</v>
      </c>
      <c r="B16" s="447" t="s">
        <v>98</v>
      </c>
      <c r="C16" s="858" t="s">
        <v>219</v>
      </c>
      <c r="D16" s="858"/>
      <c r="E16" s="448">
        <v>23055</v>
      </c>
      <c r="F16" s="448">
        <v>115610</v>
      </c>
      <c r="G16" s="445">
        <v>0</v>
      </c>
      <c r="H16" s="448">
        <v>115610</v>
      </c>
      <c r="I16" s="448">
        <v>23055</v>
      </c>
      <c r="J16" s="808">
        <f t="shared" si="0"/>
        <v>0</v>
      </c>
    </row>
    <row r="17" spans="1:10" s="196" customFormat="1" ht="19.5" customHeight="1">
      <c r="A17" s="446" t="s">
        <v>107</v>
      </c>
      <c r="B17" s="447" t="s">
        <v>108</v>
      </c>
      <c r="C17" s="858" t="s">
        <v>377</v>
      </c>
      <c r="D17" s="858"/>
      <c r="E17" s="448">
        <v>16378</v>
      </c>
      <c r="F17" s="448">
        <v>102100</v>
      </c>
      <c r="G17" s="445">
        <v>0</v>
      </c>
      <c r="H17" s="448">
        <v>102100</v>
      </c>
      <c r="I17" s="448">
        <v>16378</v>
      </c>
      <c r="J17" s="808">
        <f t="shared" si="0"/>
        <v>0</v>
      </c>
    </row>
    <row r="18" spans="1:10" s="196" customFormat="1" ht="19.5" customHeight="1">
      <c r="A18" s="446" t="s">
        <v>111</v>
      </c>
      <c r="B18" s="447" t="s">
        <v>112</v>
      </c>
      <c r="C18" s="858" t="s">
        <v>400</v>
      </c>
      <c r="D18" s="858"/>
      <c r="E18" s="448">
        <v>19644</v>
      </c>
      <c r="F18" s="448">
        <v>276400</v>
      </c>
      <c r="G18" s="445">
        <v>0</v>
      </c>
      <c r="H18" s="448">
        <v>276400</v>
      </c>
      <c r="I18" s="448">
        <v>19644</v>
      </c>
      <c r="J18" s="808">
        <f t="shared" si="0"/>
        <v>0</v>
      </c>
    </row>
    <row r="19" spans="1:10" s="196" customFormat="1" ht="19.5" customHeight="1">
      <c r="A19" s="446" t="s">
        <v>111</v>
      </c>
      <c r="B19" s="447" t="s">
        <v>484</v>
      </c>
      <c r="C19" s="858" t="s">
        <v>378</v>
      </c>
      <c r="D19" s="858"/>
      <c r="E19" s="448">
        <v>3149</v>
      </c>
      <c r="F19" s="448">
        <v>5000</v>
      </c>
      <c r="G19" s="445">
        <v>0</v>
      </c>
      <c r="H19" s="448">
        <v>5000</v>
      </c>
      <c r="I19" s="448">
        <v>3149</v>
      </c>
      <c r="J19" s="808">
        <f t="shared" si="0"/>
        <v>0</v>
      </c>
    </row>
    <row r="20" spans="1:10" s="196" customFormat="1" ht="19.5" customHeight="1">
      <c r="A20" s="446" t="s">
        <v>111</v>
      </c>
      <c r="B20" s="447" t="s">
        <v>114</v>
      </c>
      <c r="C20" s="858" t="s">
        <v>379</v>
      </c>
      <c r="D20" s="858"/>
      <c r="E20" s="448">
        <v>0</v>
      </c>
      <c r="F20" s="448">
        <v>23366</v>
      </c>
      <c r="G20" s="445">
        <v>0</v>
      </c>
      <c r="H20" s="448">
        <v>23366</v>
      </c>
      <c r="I20" s="448">
        <v>0</v>
      </c>
      <c r="J20" s="808">
        <f t="shared" si="0"/>
        <v>0</v>
      </c>
    </row>
    <row r="21" spans="1:10" s="196" customFormat="1" ht="19.5" customHeight="1">
      <c r="A21" s="446" t="s">
        <v>111</v>
      </c>
      <c r="B21" s="447" t="s">
        <v>116</v>
      </c>
      <c r="C21" s="858" t="s">
        <v>380</v>
      </c>
      <c r="D21" s="858"/>
      <c r="E21" s="448">
        <v>1736</v>
      </c>
      <c r="F21" s="448">
        <v>290100</v>
      </c>
      <c r="G21" s="445">
        <v>0</v>
      </c>
      <c r="H21" s="448">
        <v>290100</v>
      </c>
      <c r="I21" s="448">
        <v>1736</v>
      </c>
      <c r="J21" s="808">
        <f t="shared" si="0"/>
        <v>0</v>
      </c>
    </row>
    <row r="22" spans="1:10" s="196" customFormat="1" ht="19.5" customHeight="1" thickBot="1">
      <c r="A22" s="449" t="s">
        <v>111</v>
      </c>
      <c r="B22" s="447" t="s">
        <v>119</v>
      </c>
      <c r="C22" s="858" t="s">
        <v>223</v>
      </c>
      <c r="D22" s="858"/>
      <c r="E22" s="448">
        <v>0</v>
      </c>
      <c r="F22" s="448">
        <v>147757</v>
      </c>
      <c r="G22" s="445">
        <v>0</v>
      </c>
      <c r="H22" s="448">
        <v>147757</v>
      </c>
      <c r="I22" s="448">
        <v>0</v>
      </c>
      <c r="J22" s="808">
        <f t="shared" si="0"/>
        <v>0</v>
      </c>
    </row>
    <row r="23" spans="1:9" s="804" customFormat="1" ht="25.5" customHeight="1" thickBot="1">
      <c r="A23" s="864" t="s">
        <v>381</v>
      </c>
      <c r="B23" s="865"/>
      <c r="C23" s="865"/>
      <c r="D23" s="865"/>
      <c r="E23" s="450">
        <f>SUM(E10:E22)</f>
        <v>374629</v>
      </c>
      <c r="F23" s="450">
        <f>SUM(F10:F22)</f>
        <v>2715415</v>
      </c>
      <c r="G23" s="450">
        <f>SUM(G10:G21)+G22</f>
        <v>0</v>
      </c>
      <c r="H23" s="450">
        <f>SUM(H10:H21)+H22</f>
        <v>2715415</v>
      </c>
      <c r="I23" s="809">
        <f>SUM(I10:I21)+I22</f>
        <v>374629</v>
      </c>
    </row>
  </sheetData>
  <mergeCells count="22">
    <mergeCell ref="C13:D13"/>
    <mergeCell ref="C12:D12"/>
    <mergeCell ref="H7:I7"/>
    <mergeCell ref="F7:G7"/>
    <mergeCell ref="A23:D23"/>
    <mergeCell ref="A4:I4"/>
    <mergeCell ref="C19:D19"/>
    <mergeCell ref="C20:D20"/>
    <mergeCell ref="C15:D15"/>
    <mergeCell ref="C16:D16"/>
    <mergeCell ref="C7:D8"/>
    <mergeCell ref="C9:D9"/>
    <mergeCell ref="C22:D22"/>
    <mergeCell ref="E7:E8"/>
    <mergeCell ref="A7:A8"/>
    <mergeCell ref="B7:B8"/>
    <mergeCell ref="C11:D11"/>
    <mergeCell ref="C10:D10"/>
    <mergeCell ref="C14:D14"/>
    <mergeCell ref="C21:D21"/>
    <mergeCell ref="C17:D17"/>
    <mergeCell ref="C18:D18"/>
  </mergeCells>
  <printOptions/>
  <pageMargins left="1.1811023622047245" right="0.7874015748031497" top="0.5905511811023623" bottom="0.5905511811023623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2"/>
  <sheetViews>
    <sheetView view="pageBreakPreview" zoomScaleSheetLayoutView="100" workbookViewId="0" topLeftCell="A44">
      <selection activeCell="B49" sqref="A1:IV16384"/>
    </sheetView>
  </sheetViews>
  <sheetFormatPr defaultColWidth="9.00390625" defaultRowHeight="12.75"/>
  <cols>
    <col min="1" max="1" width="4.375" style="662" customWidth="1"/>
    <col min="2" max="2" width="35.25390625" style="663" customWidth="1"/>
    <col min="3" max="3" width="9.00390625" style="662" customWidth="1"/>
    <col min="4" max="4" width="12.875" style="664" customWidth="1"/>
    <col min="5" max="5" width="13.125" style="663" customWidth="1"/>
    <col min="6" max="6" width="12.00390625" style="663" customWidth="1"/>
    <col min="7" max="16384" width="9.125" style="663" customWidth="1"/>
  </cols>
  <sheetData>
    <row r="1" spans="5:6" ht="12.75">
      <c r="E1" s="877" t="s">
        <v>21</v>
      </c>
      <c r="F1" s="877"/>
    </row>
    <row r="2" ht="48.75" customHeight="1">
      <c r="E2" s="665"/>
    </row>
    <row r="3" spans="1:6" ht="22.5" customHeight="1">
      <c r="A3" s="876" t="s">
        <v>706</v>
      </c>
      <c r="B3" s="876"/>
      <c r="C3" s="876"/>
      <c r="D3" s="876"/>
      <c r="E3" s="876"/>
      <c r="F3" s="876"/>
    </row>
    <row r="4" spans="4:6" ht="13.5" thickBot="1">
      <c r="D4" s="666"/>
      <c r="E4" s="666"/>
      <c r="F4" s="666" t="s">
        <v>194</v>
      </c>
    </row>
    <row r="5" spans="1:6" s="695" customFormat="1" ht="42" customHeight="1">
      <c r="A5" s="624" t="s">
        <v>242</v>
      </c>
      <c r="B5" s="623" t="s">
        <v>43</v>
      </c>
      <c r="C5" s="625" t="s">
        <v>42</v>
      </c>
      <c r="D5" s="667" t="s">
        <v>408</v>
      </c>
      <c r="E5" s="668" t="s">
        <v>409</v>
      </c>
      <c r="F5" s="669" t="s">
        <v>632</v>
      </c>
    </row>
    <row r="6" spans="1:6" s="695" customFormat="1" ht="11.25" customHeight="1" thickBot="1">
      <c r="A6" s="708" t="s">
        <v>633</v>
      </c>
      <c r="B6" s="709">
        <v>2</v>
      </c>
      <c r="C6" s="710" t="s">
        <v>634</v>
      </c>
      <c r="D6" s="711">
        <v>4</v>
      </c>
      <c r="E6" s="712">
        <v>5</v>
      </c>
      <c r="F6" s="713">
        <v>6</v>
      </c>
    </row>
    <row r="7" spans="1:6" s="695" customFormat="1" ht="30" customHeight="1">
      <c r="A7" s="878" t="s">
        <v>57</v>
      </c>
      <c r="B7" s="879"/>
      <c r="C7" s="880"/>
      <c r="D7" s="707">
        <f>SUM(D8,D9,D10)</f>
        <v>8845940</v>
      </c>
      <c r="E7" s="707">
        <f>SUM(E8,E9,E10)</f>
        <v>950893</v>
      </c>
      <c r="F7" s="688">
        <f aca="true" t="shared" si="0" ref="F7:F26">E7/D7*100</f>
        <v>10.749485074508758</v>
      </c>
    </row>
    <row r="8" spans="1:6" s="695" customFormat="1" ht="30" customHeight="1">
      <c r="A8" s="670" t="s">
        <v>243</v>
      </c>
      <c r="B8" s="674" t="s">
        <v>635</v>
      </c>
      <c r="C8" s="671" t="s">
        <v>58</v>
      </c>
      <c r="D8" s="675">
        <v>1105940</v>
      </c>
      <c r="E8" s="675">
        <v>420000</v>
      </c>
      <c r="F8" s="676">
        <f t="shared" si="0"/>
        <v>37.976743765484564</v>
      </c>
    </row>
    <row r="9" spans="1:6" ht="30" customHeight="1">
      <c r="A9" s="670" t="s">
        <v>244</v>
      </c>
      <c r="B9" s="677" t="s">
        <v>241</v>
      </c>
      <c r="C9" s="678" t="s">
        <v>59</v>
      </c>
      <c r="D9" s="675">
        <v>5679000</v>
      </c>
      <c r="E9" s="675">
        <v>192438</v>
      </c>
      <c r="F9" s="676">
        <f t="shared" si="0"/>
        <v>3.3885895404120445</v>
      </c>
    </row>
    <row r="10" spans="1:6" ht="30" customHeight="1">
      <c r="A10" s="670" t="s">
        <v>245</v>
      </c>
      <c r="B10" s="677" t="s">
        <v>60</v>
      </c>
      <c r="C10" s="678" t="s">
        <v>61</v>
      </c>
      <c r="D10" s="675">
        <v>2061000</v>
      </c>
      <c r="E10" s="675">
        <v>338455</v>
      </c>
      <c r="F10" s="676">
        <f t="shared" si="0"/>
        <v>16.421882581271227</v>
      </c>
    </row>
    <row r="11" spans="1:6" s="665" customFormat="1" ht="30" customHeight="1">
      <c r="A11" s="873" t="s">
        <v>63</v>
      </c>
      <c r="B11" s="874"/>
      <c r="C11" s="875"/>
      <c r="D11" s="687">
        <f>SUM(D12,D13)</f>
        <v>278010</v>
      </c>
      <c r="E11" s="687">
        <f>SUM(E12,E13)</f>
        <v>52933</v>
      </c>
      <c r="F11" s="673">
        <f t="shared" si="0"/>
        <v>19.039962591273696</v>
      </c>
    </row>
    <row r="12" spans="1:6" ht="30" customHeight="1">
      <c r="A12" s="670" t="s">
        <v>246</v>
      </c>
      <c r="B12" s="677" t="s">
        <v>22</v>
      </c>
      <c r="C12" s="671" t="s">
        <v>362</v>
      </c>
      <c r="D12" s="675">
        <v>28010</v>
      </c>
      <c r="E12" s="675">
        <v>27967</v>
      </c>
      <c r="F12" s="676">
        <f t="shared" si="0"/>
        <v>99.84648339878615</v>
      </c>
    </row>
    <row r="13" spans="1:6" ht="30" customHeight="1">
      <c r="A13" s="670" t="s">
        <v>247</v>
      </c>
      <c r="B13" s="677" t="s">
        <v>55</v>
      </c>
      <c r="C13" s="671" t="s">
        <v>64</v>
      </c>
      <c r="D13" s="675">
        <v>250000</v>
      </c>
      <c r="E13" s="675">
        <v>24966</v>
      </c>
      <c r="F13" s="676">
        <f t="shared" si="0"/>
        <v>9.9864</v>
      </c>
    </row>
    <row r="14" spans="1:6" s="665" customFormat="1" ht="30" customHeight="1">
      <c r="A14" s="873" t="s">
        <v>66</v>
      </c>
      <c r="B14" s="874"/>
      <c r="C14" s="875"/>
      <c r="D14" s="687">
        <f>SUM(D15,D16)</f>
        <v>4648000</v>
      </c>
      <c r="E14" s="687">
        <f>SUM(E15,E16)</f>
        <v>148453</v>
      </c>
      <c r="F14" s="673">
        <f t="shared" si="0"/>
        <v>3.1939113597246127</v>
      </c>
    </row>
    <row r="15" spans="1:6" ht="30" customHeight="1">
      <c r="A15" s="670" t="s">
        <v>248</v>
      </c>
      <c r="B15" s="677" t="s">
        <v>68</v>
      </c>
      <c r="C15" s="678" t="s">
        <v>67</v>
      </c>
      <c r="D15" s="675">
        <v>200000</v>
      </c>
      <c r="E15" s="675">
        <v>380</v>
      </c>
      <c r="F15" s="676">
        <f t="shared" si="0"/>
        <v>0.19</v>
      </c>
    </row>
    <row r="16" spans="1:6" ht="30" customHeight="1">
      <c r="A16" s="670" t="s">
        <v>249</v>
      </c>
      <c r="B16" s="677" t="s">
        <v>55</v>
      </c>
      <c r="C16" s="672">
        <v>70095</v>
      </c>
      <c r="D16" s="680">
        <v>4448000</v>
      </c>
      <c r="E16" s="680">
        <v>148073</v>
      </c>
      <c r="F16" s="676">
        <f t="shared" si="0"/>
        <v>3.3289793165467625</v>
      </c>
    </row>
    <row r="17" spans="1:6" ht="30" customHeight="1">
      <c r="A17" s="873" t="s">
        <v>75</v>
      </c>
      <c r="B17" s="874"/>
      <c r="C17" s="875"/>
      <c r="D17" s="681">
        <f>SUM(D18,D19,D20)</f>
        <v>797290</v>
      </c>
      <c r="E17" s="681">
        <f>SUM(E18,E19,E20)</f>
        <v>259865</v>
      </c>
      <c r="F17" s="673">
        <f t="shared" si="0"/>
        <v>32.59353560185127</v>
      </c>
    </row>
    <row r="18" spans="1:6" ht="30" customHeight="1">
      <c r="A18" s="670" t="s">
        <v>250</v>
      </c>
      <c r="B18" s="677" t="s">
        <v>389</v>
      </c>
      <c r="C18" s="678" t="s">
        <v>575</v>
      </c>
      <c r="D18" s="675">
        <v>10000</v>
      </c>
      <c r="E18" s="675">
        <v>4703</v>
      </c>
      <c r="F18" s="676">
        <f t="shared" si="0"/>
        <v>47.03</v>
      </c>
    </row>
    <row r="19" spans="1:6" ht="30" customHeight="1">
      <c r="A19" s="670" t="s">
        <v>251</v>
      </c>
      <c r="B19" s="677" t="s">
        <v>636</v>
      </c>
      <c r="C19" s="671" t="s">
        <v>78</v>
      </c>
      <c r="D19" s="675">
        <v>387290</v>
      </c>
      <c r="E19" s="675">
        <v>255162</v>
      </c>
      <c r="F19" s="676">
        <f t="shared" si="0"/>
        <v>65.88396292184152</v>
      </c>
    </row>
    <row r="20" spans="1:6" ht="30" customHeight="1">
      <c r="A20" s="670" t="s">
        <v>252</v>
      </c>
      <c r="B20" s="677" t="s">
        <v>55</v>
      </c>
      <c r="C20" s="672">
        <v>75095</v>
      </c>
      <c r="D20" s="680">
        <v>400000</v>
      </c>
      <c r="E20" s="680">
        <v>0</v>
      </c>
      <c r="F20" s="676">
        <f t="shared" si="0"/>
        <v>0</v>
      </c>
    </row>
    <row r="21" spans="1:6" ht="30" customHeight="1">
      <c r="A21" s="873" t="s">
        <v>88</v>
      </c>
      <c r="B21" s="874"/>
      <c r="C21" s="875"/>
      <c r="D21" s="687">
        <f>SUM(D22,D23)</f>
        <v>1560000</v>
      </c>
      <c r="E21" s="687">
        <f>SUM(E22,E23)</f>
        <v>25679</v>
      </c>
      <c r="F21" s="673">
        <f t="shared" si="0"/>
        <v>1.6460897435897435</v>
      </c>
    </row>
    <row r="22" spans="1:6" ht="30" customHeight="1">
      <c r="A22" s="682" t="s">
        <v>253</v>
      </c>
      <c r="B22" s="683" t="s">
        <v>222</v>
      </c>
      <c r="C22" s="684">
        <v>80120</v>
      </c>
      <c r="D22" s="685">
        <v>1190000</v>
      </c>
      <c r="E22" s="685">
        <v>20675</v>
      </c>
      <c r="F22" s="686">
        <f t="shared" si="0"/>
        <v>1.7373949579831933</v>
      </c>
    </row>
    <row r="23" spans="1:6" ht="30" customHeight="1" thickBot="1">
      <c r="A23" s="720" t="s">
        <v>254</v>
      </c>
      <c r="B23" s="721" t="s">
        <v>219</v>
      </c>
      <c r="C23" s="712">
        <v>80130</v>
      </c>
      <c r="D23" s="722">
        <v>370000</v>
      </c>
      <c r="E23" s="722">
        <v>5004</v>
      </c>
      <c r="F23" s="723">
        <f t="shared" si="0"/>
        <v>1.3524324324324326</v>
      </c>
    </row>
    <row r="24" spans="1:7" ht="48.75" customHeight="1" thickBot="1">
      <c r="A24" s="697"/>
      <c r="B24" s="694"/>
      <c r="C24" s="703"/>
      <c r="D24" s="704"/>
      <c r="E24" s="704"/>
      <c r="F24" s="705"/>
      <c r="G24" s="706"/>
    </row>
    <row r="25" spans="1:7" ht="14.25" customHeight="1" thickBot="1">
      <c r="A25" s="714" t="s">
        <v>633</v>
      </c>
      <c r="B25" s="715">
        <v>2</v>
      </c>
      <c r="C25" s="716" t="s">
        <v>634</v>
      </c>
      <c r="D25" s="717">
        <v>4</v>
      </c>
      <c r="E25" s="718">
        <v>5</v>
      </c>
      <c r="F25" s="719">
        <v>6</v>
      </c>
      <c r="G25" s="706"/>
    </row>
    <row r="26" spans="1:6" ht="30" customHeight="1">
      <c r="A26" s="878" t="s">
        <v>102</v>
      </c>
      <c r="B26" s="879"/>
      <c r="C26" s="880"/>
      <c r="D26" s="702">
        <f>SUM(D27,D28,D29)</f>
        <v>3632500</v>
      </c>
      <c r="E26" s="702">
        <f>SUM(E27,E28,E29)</f>
        <v>51761</v>
      </c>
      <c r="F26" s="688">
        <f t="shared" si="0"/>
        <v>1.4249415003441157</v>
      </c>
    </row>
    <row r="27" spans="1:6" ht="30" customHeight="1">
      <c r="A27" s="682" t="s">
        <v>255</v>
      </c>
      <c r="B27" s="683" t="s">
        <v>104</v>
      </c>
      <c r="C27" s="689" t="s">
        <v>103</v>
      </c>
      <c r="D27" s="690">
        <v>3332000</v>
      </c>
      <c r="E27" s="690">
        <v>25761</v>
      </c>
      <c r="F27" s="686">
        <f aca="true" t="shared" si="1" ref="F27:F47">E27/D27*100</f>
        <v>0.7731392557022809</v>
      </c>
    </row>
    <row r="28" spans="1:6" ht="30" customHeight="1">
      <c r="A28" s="682" t="s">
        <v>256</v>
      </c>
      <c r="B28" s="683" t="s">
        <v>262</v>
      </c>
      <c r="C28" s="689" t="s">
        <v>105</v>
      </c>
      <c r="D28" s="690">
        <v>50500</v>
      </c>
      <c r="E28" s="690">
        <v>26000</v>
      </c>
      <c r="F28" s="686">
        <f t="shared" si="1"/>
        <v>51.48514851485149</v>
      </c>
    </row>
    <row r="29" spans="1:6" ht="30" customHeight="1">
      <c r="A29" s="682" t="s">
        <v>257</v>
      </c>
      <c r="B29" s="677" t="s">
        <v>147</v>
      </c>
      <c r="C29" s="671" t="s">
        <v>146</v>
      </c>
      <c r="D29" s="675">
        <v>250000</v>
      </c>
      <c r="E29" s="675">
        <v>0</v>
      </c>
      <c r="F29" s="676">
        <f t="shared" si="1"/>
        <v>0</v>
      </c>
    </row>
    <row r="30" spans="1:6" ht="27" customHeight="1">
      <c r="A30" s="873" t="s">
        <v>589</v>
      </c>
      <c r="B30" s="874"/>
      <c r="C30" s="875"/>
      <c r="D30" s="681">
        <f>SUM(D31)</f>
        <v>5500</v>
      </c>
      <c r="E30" s="681">
        <f>SUM(E31)</f>
        <v>5500</v>
      </c>
      <c r="F30" s="673">
        <f t="shared" si="1"/>
        <v>100</v>
      </c>
    </row>
    <row r="31" spans="1:6" ht="30" customHeight="1">
      <c r="A31" s="670" t="s">
        <v>258</v>
      </c>
      <c r="B31" s="677" t="s">
        <v>182</v>
      </c>
      <c r="C31" s="671" t="s">
        <v>316</v>
      </c>
      <c r="D31" s="675">
        <v>5500</v>
      </c>
      <c r="E31" s="675">
        <v>5500</v>
      </c>
      <c r="F31" s="676">
        <f t="shared" si="1"/>
        <v>100</v>
      </c>
    </row>
    <row r="32" spans="1:6" ht="30" customHeight="1">
      <c r="A32" s="881" t="s">
        <v>393</v>
      </c>
      <c r="B32" s="882"/>
      <c r="C32" s="883"/>
      <c r="D32" s="687">
        <f>SUM(D33,D34,D35,D36,D37,D38)</f>
        <v>16328998</v>
      </c>
      <c r="E32" s="687">
        <f>SUM(E33,E34,E35,E36,E37,E38)</f>
        <v>1261478</v>
      </c>
      <c r="F32" s="673">
        <f t="shared" si="1"/>
        <v>7.725385231843375</v>
      </c>
    </row>
    <row r="33" spans="1:6" ht="30" customHeight="1">
      <c r="A33" s="670" t="s">
        <v>259</v>
      </c>
      <c r="B33" s="677" t="s">
        <v>594</v>
      </c>
      <c r="C33" s="671" t="s">
        <v>593</v>
      </c>
      <c r="D33" s="680">
        <v>500000</v>
      </c>
      <c r="E33" s="680">
        <v>0</v>
      </c>
      <c r="F33" s="676">
        <f t="shared" si="1"/>
        <v>0</v>
      </c>
    </row>
    <row r="34" spans="1:6" ht="30" customHeight="1">
      <c r="A34" s="670" t="s">
        <v>260</v>
      </c>
      <c r="B34" s="677" t="s">
        <v>237</v>
      </c>
      <c r="C34" s="671" t="s">
        <v>121</v>
      </c>
      <c r="D34" s="680">
        <v>290000</v>
      </c>
      <c r="E34" s="680">
        <v>0</v>
      </c>
      <c r="F34" s="676">
        <f t="shared" si="1"/>
        <v>0</v>
      </c>
    </row>
    <row r="35" spans="1:6" ht="30" customHeight="1">
      <c r="A35" s="670" t="s">
        <v>261</v>
      </c>
      <c r="B35" s="677" t="s">
        <v>238</v>
      </c>
      <c r="C35" s="671" t="s">
        <v>122</v>
      </c>
      <c r="D35" s="685">
        <v>12448</v>
      </c>
      <c r="E35" s="685">
        <v>12448</v>
      </c>
      <c r="F35" s="676">
        <f t="shared" si="1"/>
        <v>100</v>
      </c>
    </row>
    <row r="36" spans="1:6" ht="30" customHeight="1">
      <c r="A36" s="670" t="s">
        <v>631</v>
      </c>
      <c r="B36" s="677" t="s">
        <v>190</v>
      </c>
      <c r="C36" s="671" t="s">
        <v>123</v>
      </c>
      <c r="D36" s="685">
        <v>1700000</v>
      </c>
      <c r="E36" s="685">
        <v>110169</v>
      </c>
      <c r="F36" s="676">
        <f t="shared" si="1"/>
        <v>6.480529411764706</v>
      </c>
    </row>
    <row r="37" spans="1:6" ht="30" customHeight="1">
      <c r="A37" s="670" t="s">
        <v>529</v>
      </c>
      <c r="B37" s="677" t="s">
        <v>149</v>
      </c>
      <c r="C37" s="671" t="s">
        <v>124</v>
      </c>
      <c r="D37" s="680">
        <v>503000</v>
      </c>
      <c r="E37" s="680">
        <v>22021</v>
      </c>
      <c r="F37" s="676">
        <f t="shared" si="1"/>
        <v>4.3779324055666</v>
      </c>
    </row>
    <row r="38" spans="1:6" ht="30" customHeight="1">
      <c r="A38" s="670" t="s">
        <v>637</v>
      </c>
      <c r="B38" s="677" t="s">
        <v>55</v>
      </c>
      <c r="C38" s="671" t="s">
        <v>125</v>
      </c>
      <c r="D38" s="675">
        <v>13323550</v>
      </c>
      <c r="E38" s="675">
        <v>1116840</v>
      </c>
      <c r="F38" s="676">
        <f t="shared" si="1"/>
        <v>8.382450623144733</v>
      </c>
    </row>
    <row r="39" spans="1:6" ht="30" customHeight="1">
      <c r="A39" s="884" t="s">
        <v>647</v>
      </c>
      <c r="B39" s="885"/>
      <c r="C39" s="886"/>
      <c r="D39" s="691">
        <f>SUM(D40,D41,D42,D43)</f>
        <v>301700</v>
      </c>
      <c r="E39" s="691">
        <f>SUM(E40,E41,E42,E43)</f>
        <v>211628</v>
      </c>
      <c r="F39" s="688">
        <f t="shared" si="1"/>
        <v>70.145177328472</v>
      </c>
    </row>
    <row r="40" spans="1:6" ht="30" customHeight="1">
      <c r="A40" s="670" t="s">
        <v>638</v>
      </c>
      <c r="B40" s="677" t="s">
        <v>649</v>
      </c>
      <c r="C40" s="671" t="s">
        <v>127</v>
      </c>
      <c r="D40" s="675">
        <v>170000</v>
      </c>
      <c r="E40" s="675">
        <v>120000</v>
      </c>
      <c r="F40" s="676">
        <f t="shared" si="1"/>
        <v>70.58823529411765</v>
      </c>
    </row>
    <row r="41" spans="1:6" ht="30" customHeight="1">
      <c r="A41" s="670" t="s">
        <v>639</v>
      </c>
      <c r="B41" s="677" t="s">
        <v>239</v>
      </c>
      <c r="C41" s="671" t="s">
        <v>129</v>
      </c>
      <c r="D41" s="675">
        <v>50000</v>
      </c>
      <c r="E41" s="675">
        <v>50000</v>
      </c>
      <c r="F41" s="676">
        <f t="shared" si="1"/>
        <v>100</v>
      </c>
    </row>
    <row r="42" spans="1:6" ht="30" customHeight="1">
      <c r="A42" s="670" t="s">
        <v>640</v>
      </c>
      <c r="B42" s="677" t="s">
        <v>240</v>
      </c>
      <c r="C42" s="671" t="s">
        <v>128</v>
      </c>
      <c r="D42" s="675">
        <v>80000</v>
      </c>
      <c r="E42" s="675">
        <v>40000</v>
      </c>
      <c r="F42" s="676">
        <f t="shared" si="1"/>
        <v>50</v>
      </c>
    </row>
    <row r="43" spans="1:6" ht="30" customHeight="1">
      <c r="A43" s="670" t="s">
        <v>641</v>
      </c>
      <c r="B43" s="677" t="s">
        <v>55</v>
      </c>
      <c r="C43" s="671" t="s">
        <v>130</v>
      </c>
      <c r="D43" s="675">
        <v>1700</v>
      </c>
      <c r="E43" s="675">
        <v>1628</v>
      </c>
      <c r="F43" s="676">
        <f t="shared" si="1"/>
        <v>95.76470588235294</v>
      </c>
    </row>
    <row r="44" spans="1:6" ht="30" customHeight="1">
      <c r="A44" s="873" t="s">
        <v>132</v>
      </c>
      <c r="B44" s="874"/>
      <c r="C44" s="875"/>
      <c r="D44" s="692">
        <f>SUM(D45,D46)</f>
        <v>3782000</v>
      </c>
      <c r="E44" s="692">
        <f>SUM(E45,E46)</f>
        <v>2299357</v>
      </c>
      <c r="F44" s="673">
        <f t="shared" si="1"/>
        <v>60.79738233738763</v>
      </c>
    </row>
    <row r="45" spans="1:6" ht="30" customHeight="1">
      <c r="A45" s="670" t="s">
        <v>642</v>
      </c>
      <c r="B45" s="677" t="s">
        <v>199</v>
      </c>
      <c r="C45" s="671" t="s">
        <v>198</v>
      </c>
      <c r="D45" s="675">
        <v>3770000</v>
      </c>
      <c r="E45" s="675">
        <v>2299357</v>
      </c>
      <c r="F45" s="676">
        <f t="shared" si="1"/>
        <v>60.99090185676393</v>
      </c>
    </row>
    <row r="46" spans="1:6" ht="30" customHeight="1">
      <c r="A46" s="670" t="s">
        <v>643</v>
      </c>
      <c r="B46" s="679" t="s">
        <v>353</v>
      </c>
      <c r="C46" s="671" t="s">
        <v>133</v>
      </c>
      <c r="D46" s="675">
        <v>12000</v>
      </c>
      <c r="E46" s="675">
        <v>0</v>
      </c>
      <c r="F46" s="676">
        <f t="shared" si="1"/>
        <v>0</v>
      </c>
    </row>
    <row r="47" spans="1:6" s="665" customFormat="1" ht="30" customHeight="1" thickBot="1">
      <c r="A47" s="736"/>
      <c r="B47" s="737" t="s">
        <v>651</v>
      </c>
      <c r="C47" s="738"/>
      <c r="D47" s="739">
        <f>SUM(D7,D11,D14,D17,D21,D26,D30,D32,D39,D44)</f>
        <v>40179938</v>
      </c>
      <c r="E47" s="739">
        <f>SUM(E7,E11,E14,E17,E21,E26,E30,E32,E39,E44)</f>
        <v>5267547</v>
      </c>
      <c r="F47" s="740">
        <f t="shared" si="1"/>
        <v>13.109893300482444</v>
      </c>
    </row>
    <row r="49" spans="2:5" ht="12.75">
      <c r="B49" s="663" t="s">
        <v>725</v>
      </c>
      <c r="D49" s="664">
        <f>SUM('9Inwestycje komunalne'!D52)</f>
        <v>38066550</v>
      </c>
      <c r="E49" s="664">
        <f>SUM('9Inwestycje komunalne'!E52)</f>
        <v>4303759</v>
      </c>
    </row>
    <row r="50" spans="2:5" ht="12.75">
      <c r="B50" s="663" t="s">
        <v>36</v>
      </c>
      <c r="D50" s="664">
        <f>SUM('10Pozostałe majątkowe'!D46)</f>
        <v>2113388</v>
      </c>
      <c r="E50" s="664">
        <f>SUM('10Pozostałe majątkowe'!E46)</f>
        <v>963788</v>
      </c>
    </row>
    <row r="51" spans="2:5" ht="12.75">
      <c r="B51" s="663" t="s">
        <v>150</v>
      </c>
      <c r="D51" s="664">
        <f>SUM(D49:D50)</f>
        <v>40179938</v>
      </c>
      <c r="E51" s="664">
        <f>SUM(E49:E50)</f>
        <v>5267547</v>
      </c>
    </row>
    <row r="52" spans="2:5" ht="12.75">
      <c r="B52" s="734" t="s">
        <v>656</v>
      </c>
      <c r="C52" s="733"/>
      <c r="D52" s="735">
        <f>D47-D51</f>
        <v>0</v>
      </c>
      <c r="E52" s="735">
        <f>E47-E51</f>
        <v>0</v>
      </c>
    </row>
  </sheetData>
  <sheetProtection/>
  <mergeCells count="12">
    <mergeCell ref="A44:C44"/>
    <mergeCell ref="A26:C26"/>
    <mergeCell ref="A30:C30"/>
    <mergeCell ref="A32:C32"/>
    <mergeCell ref="A39:C39"/>
    <mergeCell ref="A17:C17"/>
    <mergeCell ref="A21:C21"/>
    <mergeCell ref="A3:F3"/>
    <mergeCell ref="E1:F1"/>
    <mergeCell ref="A7:C7"/>
    <mergeCell ref="A14:C14"/>
    <mergeCell ref="A11:C1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0"/>
  <sheetViews>
    <sheetView view="pageBreakPreview" zoomScaleSheetLayoutView="100" workbookViewId="0" topLeftCell="A46">
      <selection activeCell="G49" sqref="G49"/>
    </sheetView>
  </sheetViews>
  <sheetFormatPr defaultColWidth="9.00390625" defaultRowHeight="12.75"/>
  <cols>
    <col min="1" max="1" width="3.25390625" style="608" customWidth="1"/>
    <col min="2" max="2" width="31.375" style="609" customWidth="1"/>
    <col min="3" max="3" width="7.625" style="608" customWidth="1"/>
    <col min="4" max="4" width="13.00390625" style="609" customWidth="1"/>
    <col min="5" max="5" width="12.125" style="609" customWidth="1"/>
    <col min="6" max="6" width="8.00390625" style="609" customWidth="1"/>
    <col min="7" max="7" width="14.125" style="609" customWidth="1"/>
    <col min="8" max="8" width="18.25390625" style="609" customWidth="1"/>
    <col min="9" max="9" width="19.875" style="609" customWidth="1"/>
    <col min="10" max="16384" width="9.125" style="609" customWidth="1"/>
  </cols>
  <sheetData>
    <row r="1" ht="30" customHeight="1">
      <c r="G1" s="646" t="s">
        <v>38</v>
      </c>
    </row>
    <row r="2" spans="1:7" ht="14.25" customHeight="1">
      <c r="A2" s="890" t="s">
        <v>707</v>
      </c>
      <c r="B2" s="890"/>
      <c r="C2" s="890"/>
      <c r="D2" s="890"/>
      <c r="E2" s="890"/>
      <c r="F2" s="890"/>
      <c r="G2" s="890"/>
    </row>
    <row r="3" ht="13.5" thickBot="1">
      <c r="G3" s="610" t="s">
        <v>194</v>
      </c>
    </row>
    <row r="4" spans="1:7" ht="60" customHeight="1">
      <c r="A4" s="611" t="s">
        <v>242</v>
      </c>
      <c r="B4" s="612" t="s">
        <v>657</v>
      </c>
      <c r="C4" s="612" t="s">
        <v>42</v>
      </c>
      <c r="D4" s="612" t="s">
        <v>444</v>
      </c>
      <c r="E4" s="612" t="s">
        <v>409</v>
      </c>
      <c r="F4" s="612" t="s">
        <v>632</v>
      </c>
      <c r="G4" s="613" t="s">
        <v>658</v>
      </c>
    </row>
    <row r="5" spans="1:7" ht="10.5" customHeight="1" thickBot="1">
      <c r="A5" s="654">
        <v>1</v>
      </c>
      <c r="B5" s="655">
        <v>2</v>
      </c>
      <c r="C5" s="641">
        <v>3</v>
      </c>
      <c r="D5" s="641">
        <v>4</v>
      </c>
      <c r="E5" s="641">
        <v>5</v>
      </c>
      <c r="F5" s="641">
        <v>6</v>
      </c>
      <c r="G5" s="656">
        <v>7</v>
      </c>
    </row>
    <row r="6" spans="1:7" s="638" customFormat="1" ht="19.5" customHeight="1">
      <c r="A6" s="891" t="s">
        <v>57</v>
      </c>
      <c r="B6" s="892"/>
      <c r="C6" s="632"/>
      <c r="D6" s="748">
        <f>SUM(D7,D8,D9,D10,D11,D12,D13,D14,D15,D18,D19)</f>
        <v>8985550</v>
      </c>
      <c r="E6" s="748">
        <f>SUM(E7,E8,E9,E10,E11,E12,E13,E14,E15,E18,E19)</f>
        <v>775718</v>
      </c>
      <c r="F6" s="652">
        <f>E6/D6*100</f>
        <v>8.632949569030277</v>
      </c>
      <c r="G6" s="653"/>
    </row>
    <row r="7" spans="1:9" ht="81.75" customHeight="1">
      <c r="A7" s="614" t="s">
        <v>243</v>
      </c>
      <c r="B7" s="616" t="s">
        <v>20</v>
      </c>
      <c r="C7" s="615">
        <v>60015</v>
      </c>
      <c r="D7" s="745">
        <v>4200000</v>
      </c>
      <c r="E7" s="745">
        <v>110775</v>
      </c>
      <c r="F7" s="617">
        <f>E7/D7*100</f>
        <v>2.6374999999999997</v>
      </c>
      <c r="G7" s="618" t="s">
        <v>26</v>
      </c>
      <c r="H7" s="631"/>
      <c r="I7" s="631"/>
    </row>
    <row r="8" spans="1:7" ht="66.75" customHeight="1">
      <c r="A8" s="614" t="s">
        <v>244</v>
      </c>
      <c r="B8" s="616" t="s">
        <v>39</v>
      </c>
      <c r="C8" s="615">
        <v>60015</v>
      </c>
      <c r="D8" s="745">
        <v>1849550</v>
      </c>
      <c r="E8" s="745">
        <v>63016</v>
      </c>
      <c r="F8" s="617">
        <f aca="true" t="shared" si="0" ref="F8:F48">E8/D8*100</f>
        <v>3.40709902408694</v>
      </c>
      <c r="G8" s="618" t="s">
        <v>27</v>
      </c>
    </row>
    <row r="9" spans="1:7" ht="34.5" customHeight="1">
      <c r="A9" s="628" t="s">
        <v>245</v>
      </c>
      <c r="B9" s="629" t="s">
        <v>2</v>
      </c>
      <c r="C9" s="630">
        <v>60015</v>
      </c>
      <c r="D9" s="745">
        <v>450000</v>
      </c>
      <c r="E9" s="745">
        <v>0</v>
      </c>
      <c r="F9" s="617">
        <f t="shared" si="0"/>
        <v>0</v>
      </c>
      <c r="G9" s="618"/>
    </row>
    <row r="10" spans="1:9" ht="69.75" customHeight="1">
      <c r="A10" s="628" t="s">
        <v>246</v>
      </c>
      <c r="B10" s="629" t="s">
        <v>3</v>
      </c>
      <c r="C10" s="630">
        <v>60015</v>
      </c>
      <c r="D10" s="746">
        <v>55000</v>
      </c>
      <c r="E10" s="746">
        <v>44866</v>
      </c>
      <c r="F10" s="621">
        <f t="shared" si="0"/>
        <v>81.57454545454546</v>
      </c>
      <c r="G10" s="618" t="s">
        <v>27</v>
      </c>
      <c r="H10" s="631"/>
      <c r="I10" s="631"/>
    </row>
    <row r="11" spans="1:7" ht="54" customHeight="1">
      <c r="A11" s="628" t="s">
        <v>247</v>
      </c>
      <c r="B11" s="629" t="s">
        <v>4</v>
      </c>
      <c r="C11" s="630">
        <v>60015</v>
      </c>
      <c r="D11" s="745">
        <v>20000</v>
      </c>
      <c r="E11" s="745">
        <v>18607</v>
      </c>
      <c r="F11" s="617">
        <f t="shared" si="0"/>
        <v>93.035</v>
      </c>
      <c r="G11" s="618"/>
    </row>
    <row r="12" spans="1:7" ht="65.25" customHeight="1">
      <c r="A12" s="628" t="s">
        <v>248</v>
      </c>
      <c r="B12" s="629" t="s">
        <v>5</v>
      </c>
      <c r="C12" s="630">
        <v>60015</v>
      </c>
      <c r="D12" s="745">
        <v>110000</v>
      </c>
      <c r="E12" s="745">
        <v>0</v>
      </c>
      <c r="F12" s="617">
        <f t="shared" si="0"/>
        <v>0</v>
      </c>
      <c r="G12" s="618" t="s">
        <v>27</v>
      </c>
    </row>
    <row r="13" spans="1:7" ht="65.25" customHeight="1">
      <c r="A13" s="628" t="s">
        <v>249</v>
      </c>
      <c r="B13" s="616" t="s">
        <v>6</v>
      </c>
      <c r="C13" s="615">
        <v>60016</v>
      </c>
      <c r="D13" s="745">
        <v>595000</v>
      </c>
      <c r="E13" s="745">
        <v>327461</v>
      </c>
      <c r="F13" s="617">
        <f t="shared" si="0"/>
        <v>55.03546218487395</v>
      </c>
      <c r="G13" s="618" t="s">
        <v>27</v>
      </c>
    </row>
    <row r="14" spans="1:7" ht="66.75" customHeight="1">
      <c r="A14" s="628" t="s">
        <v>250</v>
      </c>
      <c r="B14" s="616" t="s">
        <v>37</v>
      </c>
      <c r="C14" s="615">
        <v>60016</v>
      </c>
      <c r="D14" s="745">
        <v>1140000</v>
      </c>
      <c r="E14" s="745">
        <v>196821</v>
      </c>
      <c r="F14" s="617">
        <f t="shared" si="0"/>
        <v>17.265</v>
      </c>
      <c r="G14" s="618"/>
    </row>
    <row r="15" spans="1:7" ht="66" customHeight="1" thickBot="1">
      <c r="A15" s="654" t="s">
        <v>251</v>
      </c>
      <c r="B15" s="640" t="s">
        <v>9</v>
      </c>
      <c r="C15" s="641">
        <v>60016</v>
      </c>
      <c r="D15" s="747">
        <v>210000</v>
      </c>
      <c r="E15" s="747">
        <v>6656</v>
      </c>
      <c r="F15" s="642">
        <f t="shared" si="0"/>
        <v>3.1695238095238096</v>
      </c>
      <c r="G15" s="643" t="s">
        <v>27</v>
      </c>
    </row>
    <row r="16" spans="1:7" ht="11.25" customHeight="1" thickBot="1">
      <c r="A16" s="647"/>
      <c r="B16" s="648"/>
      <c r="C16" s="647"/>
      <c r="D16" s="649"/>
      <c r="E16" s="649"/>
      <c r="F16" s="650"/>
      <c r="G16" s="651"/>
    </row>
    <row r="17" spans="1:7" ht="12.75" customHeight="1">
      <c r="A17" s="657">
        <v>1</v>
      </c>
      <c r="B17" s="658">
        <v>2</v>
      </c>
      <c r="C17" s="659">
        <v>3</v>
      </c>
      <c r="D17" s="659">
        <v>4</v>
      </c>
      <c r="E17" s="659">
        <v>5</v>
      </c>
      <c r="F17" s="659">
        <v>6</v>
      </c>
      <c r="G17" s="660">
        <v>7</v>
      </c>
    </row>
    <row r="18" spans="1:7" ht="35.25" customHeight="1">
      <c r="A18" s="628" t="s">
        <v>252</v>
      </c>
      <c r="B18" s="616" t="s">
        <v>7</v>
      </c>
      <c r="C18" s="615">
        <v>60016</v>
      </c>
      <c r="D18" s="745">
        <v>106000</v>
      </c>
      <c r="E18" s="745">
        <v>7516</v>
      </c>
      <c r="F18" s="617">
        <f t="shared" si="0"/>
        <v>7.090566037735849</v>
      </c>
      <c r="G18" s="618"/>
    </row>
    <row r="19" spans="1:7" ht="37.5" customHeight="1">
      <c r="A19" s="614" t="s">
        <v>253</v>
      </c>
      <c r="B19" s="616" t="s">
        <v>8</v>
      </c>
      <c r="C19" s="615">
        <v>60016</v>
      </c>
      <c r="D19" s="745">
        <v>250000</v>
      </c>
      <c r="E19" s="745">
        <v>0</v>
      </c>
      <c r="F19" s="617">
        <f t="shared" si="0"/>
        <v>0</v>
      </c>
      <c r="G19" s="618"/>
    </row>
    <row r="20" spans="1:7" s="638" customFormat="1" ht="20.25" customHeight="1">
      <c r="A20" s="893" t="s">
        <v>63</v>
      </c>
      <c r="B20" s="894"/>
      <c r="C20" s="632"/>
      <c r="D20" s="748">
        <f>SUM(D21)</f>
        <v>315000</v>
      </c>
      <c r="E20" s="748">
        <f>SUM(E21)</f>
        <v>24966</v>
      </c>
      <c r="F20" s="633">
        <f t="shared" si="0"/>
        <v>7.925714285714286</v>
      </c>
      <c r="G20" s="634"/>
    </row>
    <row r="21" spans="1:7" ht="57" customHeight="1">
      <c r="A21" s="614" t="s">
        <v>254</v>
      </c>
      <c r="B21" s="619" t="s">
        <v>40</v>
      </c>
      <c r="C21" s="620">
        <v>63095</v>
      </c>
      <c r="D21" s="746">
        <v>315000</v>
      </c>
      <c r="E21" s="746">
        <v>24966</v>
      </c>
      <c r="F21" s="617">
        <f t="shared" si="0"/>
        <v>7.925714285714286</v>
      </c>
      <c r="G21" s="618" t="s">
        <v>27</v>
      </c>
    </row>
    <row r="22" spans="1:7" s="638" customFormat="1" ht="27" customHeight="1">
      <c r="A22" s="893" t="s">
        <v>669</v>
      </c>
      <c r="B22" s="894"/>
      <c r="C22" s="632"/>
      <c r="D22" s="748">
        <f>SUM(D24,D23)</f>
        <v>5018000</v>
      </c>
      <c r="E22" s="748">
        <f>SUM(E24,E23)</f>
        <v>148073</v>
      </c>
      <c r="F22" s="633">
        <f t="shared" si="0"/>
        <v>2.9508369868473494</v>
      </c>
      <c r="G22" s="634"/>
    </row>
    <row r="23" spans="1:7" ht="78.75" customHeight="1">
      <c r="A23" s="635" t="s">
        <v>255</v>
      </c>
      <c r="B23" s="619" t="s">
        <v>10</v>
      </c>
      <c r="C23" s="620">
        <v>70095</v>
      </c>
      <c r="D23" s="746">
        <v>4318000</v>
      </c>
      <c r="E23" s="746">
        <v>97506</v>
      </c>
      <c r="F23" s="621">
        <f>E23/D23*100</f>
        <v>2.2581287633163503</v>
      </c>
      <c r="G23" s="618" t="s">
        <v>28</v>
      </c>
    </row>
    <row r="24" spans="1:7" ht="44.25" customHeight="1">
      <c r="A24" s="635" t="s">
        <v>256</v>
      </c>
      <c r="B24" s="616" t="s">
        <v>661</v>
      </c>
      <c r="C24" s="620" t="s">
        <v>670</v>
      </c>
      <c r="D24" s="745">
        <v>700000</v>
      </c>
      <c r="E24" s="745">
        <v>50567</v>
      </c>
      <c r="F24" s="617">
        <f>E24/D24*100</f>
        <v>7.223857142857143</v>
      </c>
      <c r="G24" s="618"/>
    </row>
    <row r="25" spans="1:7" ht="21.75" customHeight="1">
      <c r="A25" s="893" t="s">
        <v>88</v>
      </c>
      <c r="B25" s="894"/>
      <c r="C25" s="627"/>
      <c r="D25" s="749">
        <f>SUM(D27,D26)</f>
        <v>1560000</v>
      </c>
      <c r="E25" s="749">
        <f>SUM(E27,E26)</f>
        <v>25679</v>
      </c>
      <c r="F25" s="633">
        <f>E25/D25*100</f>
        <v>1.6460897435897435</v>
      </c>
      <c r="G25" s="637"/>
    </row>
    <row r="26" spans="1:9" ht="48.75" customHeight="1">
      <c r="A26" s="614" t="s">
        <v>257</v>
      </c>
      <c r="B26" s="616" t="s">
        <v>662</v>
      </c>
      <c r="C26" s="615">
        <v>80120</v>
      </c>
      <c r="D26" s="745">
        <v>1190000</v>
      </c>
      <c r="E26" s="745">
        <v>20675</v>
      </c>
      <c r="F26" s="617">
        <f t="shared" si="0"/>
        <v>1.7373949579831933</v>
      </c>
      <c r="G26" s="636"/>
      <c r="H26" s="631"/>
      <c r="I26" s="631"/>
    </row>
    <row r="27" spans="1:7" ht="41.25" customHeight="1">
      <c r="A27" s="614" t="s">
        <v>258</v>
      </c>
      <c r="B27" s="616" t="s">
        <v>11</v>
      </c>
      <c r="C27" s="615">
        <v>80130</v>
      </c>
      <c r="D27" s="745">
        <v>370000</v>
      </c>
      <c r="E27" s="745">
        <v>5004</v>
      </c>
      <c r="F27" s="617">
        <f t="shared" si="0"/>
        <v>1.3524324324324326</v>
      </c>
      <c r="G27" s="618"/>
    </row>
    <row r="28" spans="1:7" s="638" customFormat="1" ht="24.75" customHeight="1">
      <c r="A28" s="893" t="s">
        <v>102</v>
      </c>
      <c r="B28" s="894"/>
      <c r="C28" s="627"/>
      <c r="D28" s="749">
        <f>SUM(D30,D29)</f>
        <v>3582000</v>
      </c>
      <c r="E28" s="749">
        <f>SUM(E30,E29)</f>
        <v>25761</v>
      </c>
      <c r="F28" s="633">
        <f t="shared" si="0"/>
        <v>0.719179229480737</v>
      </c>
      <c r="G28" s="637"/>
    </row>
    <row r="29" spans="1:7" ht="43.5" customHeight="1">
      <c r="A29" s="639" t="s">
        <v>259</v>
      </c>
      <c r="B29" s="616" t="s">
        <v>12</v>
      </c>
      <c r="C29" s="615">
        <v>85111</v>
      </c>
      <c r="D29" s="745">
        <v>3332000</v>
      </c>
      <c r="E29" s="745">
        <v>25761</v>
      </c>
      <c r="F29" s="617">
        <f>E29/D29*100</f>
        <v>0.7731392557022809</v>
      </c>
      <c r="G29" s="618"/>
    </row>
    <row r="30" spans="1:7" ht="53.25" customHeight="1">
      <c r="A30" s="639" t="s">
        <v>260</v>
      </c>
      <c r="B30" s="616" t="s">
        <v>663</v>
      </c>
      <c r="C30" s="615">
        <v>85154</v>
      </c>
      <c r="D30" s="745">
        <v>250000</v>
      </c>
      <c r="E30" s="745">
        <v>0</v>
      </c>
      <c r="F30" s="617">
        <f>E30/D30*100</f>
        <v>0</v>
      </c>
      <c r="G30" s="618" t="s">
        <v>35</v>
      </c>
    </row>
    <row r="31" spans="1:7" s="638" customFormat="1" ht="30" customHeight="1">
      <c r="A31" s="893" t="s">
        <v>393</v>
      </c>
      <c r="B31" s="894"/>
      <c r="C31" s="627"/>
      <c r="D31" s="749">
        <f>SUM(D32,D33,D34,D35,D38,D39,D40,D41,D42,D43,D44,D45)</f>
        <v>17358000</v>
      </c>
      <c r="E31" s="749">
        <f>SUM(E32,E33,E34,E35,E38,E39,E40,E41,E42,E43,E44,E45)</f>
        <v>1249030</v>
      </c>
      <c r="F31" s="633">
        <f>E31/D31*100</f>
        <v>7.195702269846757</v>
      </c>
      <c r="G31" s="637"/>
    </row>
    <row r="32" spans="1:7" ht="56.25" customHeight="1">
      <c r="A32" s="639" t="s">
        <v>261</v>
      </c>
      <c r="B32" s="616" t="s">
        <v>659</v>
      </c>
      <c r="C32" s="615" t="s">
        <v>30</v>
      </c>
      <c r="D32" s="745">
        <v>790000</v>
      </c>
      <c r="E32" s="745">
        <v>0</v>
      </c>
      <c r="F32" s="617">
        <f>E32/D32*100</f>
        <v>0</v>
      </c>
      <c r="G32" s="618" t="s">
        <v>29</v>
      </c>
    </row>
    <row r="33" spans="1:7" ht="28.5" customHeight="1">
      <c r="A33" s="639" t="s">
        <v>631</v>
      </c>
      <c r="B33" s="619" t="s">
        <v>18</v>
      </c>
      <c r="C33" s="620">
        <v>90013</v>
      </c>
      <c r="D33" s="746">
        <v>1700000</v>
      </c>
      <c r="E33" s="746">
        <v>110169</v>
      </c>
      <c r="F33" s="621">
        <f>E33/D33*100</f>
        <v>6.480529411764706</v>
      </c>
      <c r="G33" s="622"/>
    </row>
    <row r="34" spans="1:9" ht="24.75" customHeight="1">
      <c r="A34" s="639" t="s">
        <v>529</v>
      </c>
      <c r="B34" s="616" t="s">
        <v>664</v>
      </c>
      <c r="C34" s="615">
        <v>90015</v>
      </c>
      <c r="D34" s="745">
        <v>150000</v>
      </c>
      <c r="E34" s="745">
        <v>4800</v>
      </c>
      <c r="F34" s="617">
        <f t="shared" si="0"/>
        <v>3.2</v>
      </c>
      <c r="G34" s="618"/>
      <c r="H34" s="631"/>
      <c r="I34" s="631"/>
    </row>
    <row r="35" spans="1:7" ht="23.25" customHeight="1" thickBot="1">
      <c r="A35" s="661" t="s">
        <v>637</v>
      </c>
      <c r="B35" s="640" t="s">
        <v>665</v>
      </c>
      <c r="C35" s="641">
        <v>90015</v>
      </c>
      <c r="D35" s="747">
        <v>53000</v>
      </c>
      <c r="E35" s="747">
        <v>2800</v>
      </c>
      <c r="F35" s="642">
        <f t="shared" si="0"/>
        <v>5.283018867924529</v>
      </c>
      <c r="G35" s="643"/>
    </row>
    <row r="36" spans="1:7" ht="9.75" customHeight="1" thickBot="1">
      <c r="A36" s="647"/>
      <c r="B36" s="648"/>
      <c r="C36" s="647"/>
      <c r="D36" s="649"/>
      <c r="E36" s="649"/>
      <c r="F36" s="650"/>
      <c r="G36" s="651"/>
    </row>
    <row r="37" spans="1:7" ht="13.5" customHeight="1">
      <c r="A37" s="657">
        <v>1</v>
      </c>
      <c r="B37" s="658">
        <v>2</v>
      </c>
      <c r="C37" s="659">
        <v>3</v>
      </c>
      <c r="D37" s="659">
        <v>4</v>
      </c>
      <c r="E37" s="659">
        <v>5</v>
      </c>
      <c r="F37" s="659">
        <v>6</v>
      </c>
      <c r="G37" s="660">
        <v>7</v>
      </c>
    </row>
    <row r="38" spans="1:7" ht="22.5" customHeight="1">
      <c r="A38" s="639" t="s">
        <v>638</v>
      </c>
      <c r="B38" s="616" t="s">
        <v>666</v>
      </c>
      <c r="C38" s="615">
        <v>90015</v>
      </c>
      <c r="D38" s="750">
        <v>72000</v>
      </c>
      <c r="E38" s="750">
        <v>3200</v>
      </c>
      <c r="F38" s="617">
        <f t="shared" si="0"/>
        <v>4.444444444444445</v>
      </c>
      <c r="G38" s="618"/>
    </row>
    <row r="39" spans="1:7" ht="24" customHeight="1">
      <c r="A39" s="639" t="s">
        <v>639</v>
      </c>
      <c r="B39" s="616" t="s">
        <v>667</v>
      </c>
      <c r="C39" s="620">
        <v>90015</v>
      </c>
      <c r="D39" s="751">
        <v>40000</v>
      </c>
      <c r="E39" s="751">
        <v>2400</v>
      </c>
      <c r="F39" s="621">
        <f t="shared" si="0"/>
        <v>6</v>
      </c>
      <c r="G39" s="622"/>
    </row>
    <row r="40" spans="1:7" ht="33.75" customHeight="1">
      <c r="A40" s="639" t="s">
        <v>640</v>
      </c>
      <c r="B40" s="616" t="s">
        <v>15</v>
      </c>
      <c r="C40" s="615">
        <v>90015</v>
      </c>
      <c r="D40" s="750">
        <v>30000</v>
      </c>
      <c r="E40" s="750">
        <v>4771</v>
      </c>
      <c r="F40" s="617">
        <f t="shared" si="0"/>
        <v>15.903333333333332</v>
      </c>
      <c r="G40" s="618"/>
    </row>
    <row r="41" spans="1:7" ht="70.5" customHeight="1">
      <c r="A41" s="639" t="s">
        <v>641</v>
      </c>
      <c r="B41" s="616" t="s">
        <v>0</v>
      </c>
      <c r="C41" s="615">
        <v>90015</v>
      </c>
      <c r="D41" s="750">
        <v>158000</v>
      </c>
      <c r="E41" s="750">
        <v>4050</v>
      </c>
      <c r="F41" s="617">
        <f t="shared" si="0"/>
        <v>2.5632911392405067</v>
      </c>
      <c r="G41" s="618"/>
    </row>
    <row r="42" spans="1:7" ht="50.25" customHeight="1">
      <c r="A42" s="639" t="s">
        <v>642</v>
      </c>
      <c r="B42" s="616" t="s">
        <v>16</v>
      </c>
      <c r="C42" s="615">
        <v>90095</v>
      </c>
      <c r="D42" s="750">
        <v>45000</v>
      </c>
      <c r="E42" s="750">
        <v>0</v>
      </c>
      <c r="F42" s="617">
        <f t="shared" si="0"/>
        <v>0</v>
      </c>
      <c r="G42" s="618"/>
    </row>
    <row r="43" spans="1:7" ht="73.5" customHeight="1">
      <c r="A43" s="639" t="s">
        <v>643</v>
      </c>
      <c r="B43" s="616" t="s">
        <v>17</v>
      </c>
      <c r="C43" s="615">
        <v>90095</v>
      </c>
      <c r="D43" s="750">
        <v>11400000</v>
      </c>
      <c r="E43" s="750">
        <v>1097320</v>
      </c>
      <c r="F43" s="617">
        <f>E43/D43*100</f>
        <v>9.62561403508772</v>
      </c>
      <c r="G43" s="618" t="s">
        <v>31</v>
      </c>
    </row>
    <row r="44" spans="1:7" ht="75.75" customHeight="1">
      <c r="A44" s="639" t="s">
        <v>644</v>
      </c>
      <c r="B44" s="616" t="s">
        <v>19</v>
      </c>
      <c r="C44" s="615">
        <v>90095</v>
      </c>
      <c r="D44" s="750">
        <v>2400000</v>
      </c>
      <c r="E44" s="750">
        <v>19520</v>
      </c>
      <c r="F44" s="617">
        <f>E44/D44*100</f>
        <v>0.8133333333333332</v>
      </c>
      <c r="G44" s="618" t="s">
        <v>32</v>
      </c>
    </row>
    <row r="45" spans="1:7" ht="69" customHeight="1">
      <c r="A45" s="639" t="s">
        <v>645</v>
      </c>
      <c r="B45" s="616" t="s">
        <v>14</v>
      </c>
      <c r="C45" s="615">
        <v>90095</v>
      </c>
      <c r="D45" s="750">
        <v>520000</v>
      </c>
      <c r="E45" s="750">
        <v>0</v>
      </c>
      <c r="F45" s="617">
        <f>E45/D45*100</f>
        <v>0</v>
      </c>
      <c r="G45" s="618" t="s">
        <v>33</v>
      </c>
    </row>
    <row r="46" spans="1:7" s="638" customFormat="1" ht="23.25" customHeight="1">
      <c r="A46" s="893" t="s">
        <v>132</v>
      </c>
      <c r="B46" s="894"/>
      <c r="C46" s="626">
        <v>926</v>
      </c>
      <c r="D46" s="752">
        <f>SUM(D49,D48,D47)</f>
        <v>3770000</v>
      </c>
      <c r="E46" s="752">
        <f>SUM(E49,E48,E47)</f>
        <v>2299357</v>
      </c>
      <c r="F46" s="633">
        <f t="shared" si="0"/>
        <v>60.99090185676393</v>
      </c>
      <c r="G46" s="637"/>
    </row>
    <row r="47" spans="1:7" ht="31.5" customHeight="1">
      <c r="A47" s="639" t="s">
        <v>646</v>
      </c>
      <c r="B47" s="616" t="s">
        <v>660</v>
      </c>
      <c r="C47" s="615">
        <v>92601</v>
      </c>
      <c r="D47" s="750">
        <v>400000</v>
      </c>
      <c r="E47" s="750">
        <v>54647</v>
      </c>
      <c r="F47" s="617">
        <f t="shared" si="0"/>
        <v>13.66175</v>
      </c>
      <c r="G47" s="618"/>
    </row>
    <row r="48" spans="1:7" ht="31.5" customHeight="1">
      <c r="A48" s="639" t="s">
        <v>648</v>
      </c>
      <c r="B48" s="616" t="s">
        <v>1</v>
      </c>
      <c r="C48" s="615">
        <v>92601</v>
      </c>
      <c r="D48" s="750">
        <v>3320000</v>
      </c>
      <c r="E48" s="750">
        <v>2223128</v>
      </c>
      <c r="F48" s="617">
        <f t="shared" si="0"/>
        <v>66.96168674698795</v>
      </c>
      <c r="G48" s="618"/>
    </row>
    <row r="49" spans="1:7" ht="48.75" customHeight="1">
      <c r="A49" s="639" t="s">
        <v>650</v>
      </c>
      <c r="B49" s="616" t="s">
        <v>13</v>
      </c>
      <c r="C49" s="615">
        <v>92601</v>
      </c>
      <c r="D49" s="750">
        <v>50000</v>
      </c>
      <c r="E49" s="750">
        <v>21582</v>
      </c>
      <c r="F49" s="617">
        <f>E49/D49*100</f>
        <v>43.164</v>
      </c>
      <c r="G49" s="618" t="s">
        <v>34</v>
      </c>
    </row>
    <row r="50" spans="1:7" ht="23.25" customHeight="1" thickBot="1">
      <c r="A50" s="887" t="s">
        <v>383</v>
      </c>
      <c r="B50" s="888"/>
      <c r="C50" s="889"/>
      <c r="D50" s="753">
        <f>SUM(D6,D20,D22,D25,D28,D31,D46)</f>
        <v>40588550</v>
      </c>
      <c r="E50" s="753">
        <f>SUM(E6,E20,E22,E25,E28,E31,E46)</f>
        <v>4548584</v>
      </c>
      <c r="F50" s="644">
        <f>E50/D50*100</f>
        <v>11.206569340368159</v>
      </c>
      <c r="G50" s="645"/>
    </row>
    <row r="51" spans="1:7" ht="12.75">
      <c r="A51" s="693"/>
      <c r="B51" s="696" t="s">
        <v>652</v>
      </c>
      <c r="C51" s="697"/>
      <c r="D51" s="754"/>
      <c r="E51" s="754"/>
      <c r="F51" s="742"/>
      <c r="G51" s="789"/>
    </row>
    <row r="52" spans="1:7" ht="12.75">
      <c r="A52" s="693"/>
      <c r="B52" s="698" t="s">
        <v>653</v>
      </c>
      <c r="C52" s="697"/>
      <c r="D52" s="754">
        <f>SUM(D53,D54,D55,D56)</f>
        <v>38066550</v>
      </c>
      <c r="E52" s="754">
        <f>SUM(E53,E54,E55,E56)</f>
        <v>4303759</v>
      </c>
      <c r="F52" s="742">
        <f aca="true" t="shared" si="1" ref="F52:F57">E52/D52*100</f>
        <v>11.305881410319559</v>
      </c>
      <c r="G52" s="790"/>
    </row>
    <row r="53" spans="1:8" ht="12.75">
      <c r="A53" s="693"/>
      <c r="B53" s="700" t="s">
        <v>24</v>
      </c>
      <c r="C53" s="697"/>
      <c r="D53" s="756">
        <v>20000000</v>
      </c>
      <c r="E53" s="756">
        <v>2967016</v>
      </c>
      <c r="F53" s="743">
        <f t="shared" si="1"/>
        <v>14.835080000000001</v>
      </c>
      <c r="G53" s="791"/>
      <c r="H53" s="741"/>
    </row>
    <row r="54" spans="1:8" ht="12.75">
      <c r="A54" s="699"/>
      <c r="B54" s="700" t="s">
        <v>654</v>
      </c>
      <c r="C54" s="701"/>
      <c r="D54" s="756">
        <v>2904750</v>
      </c>
      <c r="E54" s="756">
        <v>0</v>
      </c>
      <c r="F54" s="743">
        <f t="shared" si="1"/>
        <v>0</v>
      </c>
      <c r="G54" s="791"/>
      <c r="H54" s="741"/>
    </row>
    <row r="55" spans="1:8" ht="12.75">
      <c r="A55" s="699"/>
      <c r="B55" s="700" t="s">
        <v>23</v>
      </c>
      <c r="C55" s="701"/>
      <c r="D55" s="756">
        <v>2451800</v>
      </c>
      <c r="E55" s="756">
        <v>0</v>
      </c>
      <c r="F55" s="743">
        <f t="shared" si="1"/>
        <v>0</v>
      </c>
      <c r="G55" s="791"/>
      <c r="H55" s="741"/>
    </row>
    <row r="56" spans="1:8" ht="12.75">
      <c r="A56" s="699"/>
      <c r="B56" s="700" t="s">
        <v>655</v>
      </c>
      <c r="C56" s="701"/>
      <c r="D56" s="756">
        <v>12710000</v>
      </c>
      <c r="E56" s="756">
        <v>1336743</v>
      </c>
      <c r="F56" s="743">
        <f t="shared" si="1"/>
        <v>10.517254130605822</v>
      </c>
      <c r="G56" s="791"/>
      <c r="H56" s="741"/>
    </row>
    <row r="57" spans="1:7" ht="13.5" thickBot="1">
      <c r="A57" s="730"/>
      <c r="B57" s="731" t="s">
        <v>25</v>
      </c>
      <c r="C57" s="732"/>
      <c r="D57" s="755">
        <v>2522000</v>
      </c>
      <c r="E57" s="755">
        <v>244825</v>
      </c>
      <c r="F57" s="744">
        <f t="shared" si="1"/>
        <v>9.707573354480571</v>
      </c>
      <c r="G57" s="792"/>
    </row>
    <row r="58" spans="2:5" ht="12.75">
      <c r="B58" s="609" t="s">
        <v>668</v>
      </c>
      <c r="D58" s="757">
        <f>SUM(D52,D57)</f>
        <v>40588550</v>
      </c>
      <c r="E58" s="757">
        <f>SUM(E52,E57)</f>
        <v>4548584</v>
      </c>
    </row>
    <row r="60" spans="2:6" ht="12.75">
      <c r="B60" s="758" t="s">
        <v>656</v>
      </c>
      <c r="C60" s="759"/>
      <c r="D60" s="760">
        <f>D50-D58</f>
        <v>0</v>
      </c>
      <c r="E60" s="760">
        <f>E50-E58</f>
        <v>0</v>
      </c>
      <c r="F60" s="758"/>
    </row>
  </sheetData>
  <mergeCells count="9">
    <mergeCell ref="A50:C50"/>
    <mergeCell ref="A2:G2"/>
    <mergeCell ref="A6:B6"/>
    <mergeCell ref="A20:B20"/>
    <mergeCell ref="A22:B22"/>
    <mergeCell ref="A25:B25"/>
    <mergeCell ref="A28:B28"/>
    <mergeCell ref="A31:B31"/>
    <mergeCell ref="A46:B46"/>
  </mergeCells>
  <printOptions horizontalCentered="1"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igorecka</dc:creator>
  <cp:keywords/>
  <dc:description/>
  <cp:lastModifiedBy>igorecka</cp:lastModifiedBy>
  <cp:lastPrinted>2005-09-19T09:07:35Z</cp:lastPrinted>
  <dcterms:created xsi:type="dcterms:W3CDTF">2000-09-07T11:58:52Z</dcterms:created>
  <dcterms:modified xsi:type="dcterms:W3CDTF">2005-09-19T09:08:51Z</dcterms:modified>
  <cp:category/>
  <cp:version/>
  <cp:contentType/>
  <cp:contentStatus/>
</cp:coreProperties>
</file>