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370" tabRatio="927" activeTab="0"/>
  </bookViews>
  <sheets>
    <sheet name="prognoza długu" sheetId="1" r:id="rId1"/>
  </sheets>
  <definedNames>
    <definedName name="_xlnm.Print_Area" localSheetId="0">'prognoza długu'!$A$1:$X$62</definedName>
    <definedName name="_xlnm.Print_Titles" localSheetId="0">'prognoza długu'!$4:$4</definedName>
  </definedNames>
  <calcPr fullCalcOnLoad="1"/>
</workbook>
</file>

<file path=xl/sharedStrings.xml><?xml version="1.0" encoding="utf-8"?>
<sst xmlns="http://schemas.openxmlformats.org/spreadsheetml/2006/main" count="300" uniqueCount="84">
  <si>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</si>
  <si>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</si>
  <si>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</si>
  <si>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</si>
  <si>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</si>
  <si>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</si>
  <si>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</si>
  <si>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Przeznaczenie nadwyżki wykonanej w poszczególnych latach objętych prognozą:</t>
  </si>
  <si>
    <t>Wartość przejętych zobowiązań</t>
  </si>
  <si>
    <t>* środki, o których mowa w art. 5 ust. 1 pkt 2 ustawy o finansach publicznych z 2009 r.</t>
  </si>
  <si>
    <t xml:space="preserve">Kwota zobowiązań przypadających do spłaty w danym roku budżetowym, podlegająca doliczeniu zgodnie z art. 244 ufp (zobowiązania związku współtworzonego przez JST) </t>
  </si>
  <si>
    <t>Lp.</t>
  </si>
  <si>
    <t>Wyszczególnienie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</si>
  <si>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</si>
  <si>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</si>
  <si>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</si>
  <si>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</si>
  <si>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</si>
  <si>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</si>
  <si>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</si>
  <si>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</si>
  <si>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</si>
  <si>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</si>
  <si>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</si>
  <si>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</si>
  <si>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</si>
  <si>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</si>
  <si>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</si>
  <si>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</si>
  <si>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</si>
  <si>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</si>
  <si>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Przychody budżetu</t>
  </si>
  <si>
    <t>Potencjalna spłata kwot wynikających z udzielonych poręczeń i gwarancji</t>
  </si>
  <si>
    <t>Dochody ogółem</t>
  </si>
  <si>
    <t>Dochody bieżące</t>
  </si>
  <si>
    <t xml:space="preserve">w tym: </t>
  </si>
  <si>
    <t>środki z UE*</t>
  </si>
  <si>
    <t xml:space="preserve">Dochody majątkowe </t>
  </si>
  <si>
    <t>ze sprzedaży majątku</t>
  </si>
  <si>
    <t>Wydatki ogółem</t>
  </si>
  <si>
    <t>Wydatki bieżące</t>
  </si>
  <si>
    <t>wydatki bieżące bez wydatków na obsługę długu</t>
  </si>
  <si>
    <t xml:space="preserve">  w tym: </t>
  </si>
  <si>
    <t>w tym: gwarancje i poręczenia podlegające wyłączeniu z limitów spłaty zobowiązań z art. 243 ufp/169 sufp</t>
  </si>
  <si>
    <t>na projekty realizowane przy udziale środków, o których mowa w art. 5 ust. 1 pkt 2</t>
  </si>
  <si>
    <t>wydatki na obsługę długu</t>
  </si>
  <si>
    <t>w tym:</t>
  </si>
  <si>
    <t xml:space="preserve">odsetki i dyskonto </t>
  </si>
  <si>
    <t>Wydatki majątkowe</t>
  </si>
  <si>
    <t>Wynik budżetu</t>
  </si>
  <si>
    <t>Dochody bieżące - 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</si>
  <si>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</si>
  <si>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</si>
  <si>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</si>
  <si>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</si>
  <si>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Inne przychody niezwiązane z zaciągnięciem długu</t>
  </si>
  <si>
    <t xml:space="preserve">Rozchody budżetu </t>
  </si>
  <si>
    <t>Spłaty rat kapitałowych oraz wykup papierów wartościowych</t>
  </si>
  <si>
    <t>w tym: kwota wyłączeń z art. 243 ust. 3 pkt 1ufp oraz art. 169 ust. 3 sufp przypadająca na dany rok</t>
  </si>
  <si>
    <t>Inne rozchody (bez spłaty długu, np. udzielane pożyczki)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</si>
  <si>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</si>
  <si>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</si>
  <si>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</si>
  <si>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</si>
  <si>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</si>
  <si>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</si>
  <si>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</si>
  <si>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</si>
  <si>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</si>
  <si>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Maksymalny dopuszczalny wskaźnik spłaty z art. 243 ufp</t>
  </si>
  <si>
    <t>Relacja planowanej łącznej kwoty spłaty zobowiązań do dochodów  (bez wyłączeń)</t>
  </si>
  <si>
    <t>13a.</t>
  </si>
  <si>
    <t>z tytułu poręczeń i gwarancji **</t>
  </si>
  <si>
    <t>** z uwagii na brak wymagalności tych wydatków w wierszu tym nie ujmuje się potencjalnych spłat (informację o ich wysokości wykazano w wierszu 18)</t>
  </si>
  <si>
    <r>
      <t xml:space="preserve">na wynagrodzenia i składki od nich naliczane </t>
    </r>
    <r>
      <rPr>
        <i/>
        <sz val="8"/>
        <color indexed="8"/>
        <rFont val="Times New Roman"/>
        <family val="1"/>
      </rPr>
      <t xml:space="preserve">(bez wydatków na projekty finansowane z udziałem środków UE) </t>
    </r>
  </si>
  <si>
    <r>
      <t>związane z funkcjonowaniem organów JST</t>
    </r>
    <r>
      <rPr>
        <i/>
        <sz val="8"/>
        <color indexed="8"/>
        <rFont val="Times New Roman"/>
        <family val="1"/>
      </rPr>
      <t xml:space="preserve"> (wydatki bieżące roz. 75020,75022, 75023)</t>
    </r>
  </si>
  <si>
    <t>x</t>
  </si>
  <si>
    <t>WYNIK OGÓŁEM</t>
  </si>
  <si>
    <t>2009</t>
  </si>
  <si>
    <t>2010</t>
  </si>
  <si>
    <t>2011</t>
  </si>
  <si>
    <t>w tym od SPZOZ</t>
  </si>
  <si>
    <t>Zgodny 
z art. 243</t>
  </si>
  <si>
    <t>Prognoza łącznej kwoty długu publicznego Miasta Świnoujście na lata 2012 - 2028 (w zł)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</si>
</sst>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#,##0.0000000"/>
    <numFmt numFmtId="166" formatCode="#,##0.0"/>
    <numFmt numFmtId="167" formatCode="#,##0.00_ ;[Red]\-#,##0.00\ "/>
    <numFmt numFmtId="168" formatCode="#,##0_ ;[Red]\-#,##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00000"/>
  </numFmts>
  <fonts count="39">
    <font>
      <sz val="10"/>
      <name val="Arial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zcionka tekstu podstawowego"/>
      <family val="2"/>
    </font>
    <font>
      <sz val="8"/>
      <name val="Arial CE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zcionka tekstu podstawowego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zcionka tekstu podstawowego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Czcionka tekstu podstawowego"/>
      <family val="2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1"/>
      <color indexed="8"/>
      <name val="Czcionka tekstu podstawowego"/>
      <family val="2"/>
    </font>
    <font>
      <i/>
      <sz val="8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11"/>
      <name val="Czcionka tekstu podstawowego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thin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58">
      <alignment/>
      <protection/>
    </xf>
    <xf numFmtId="0" fontId="2" fillId="0" borderId="0" xfId="58" applyAlignment="1">
      <alignment horizontal="center"/>
      <protection/>
    </xf>
    <xf numFmtId="0" fontId="13" fillId="0" borderId="0" xfId="57">
      <alignment/>
      <protection/>
    </xf>
    <xf numFmtId="0" fontId="24" fillId="0" borderId="0" xfId="58" applyFont="1">
      <alignment/>
      <protection/>
    </xf>
    <xf numFmtId="0" fontId="22" fillId="0" borderId="10" xfId="56" applyFont="1" applyBorder="1" applyAlignment="1">
      <alignment vertical="center"/>
      <protection/>
    </xf>
    <xf numFmtId="0" fontId="22" fillId="0" borderId="11" xfId="56" applyFont="1" applyBorder="1" applyAlignment="1">
      <alignment vertical="center" wrapText="1"/>
      <protection/>
    </xf>
    <xf numFmtId="0" fontId="24" fillId="0" borderId="0" xfId="58" applyFont="1" applyBorder="1">
      <alignment/>
      <protection/>
    </xf>
    <xf numFmtId="0" fontId="25" fillId="0" borderId="12" xfId="56" applyFont="1" applyBorder="1" applyAlignment="1">
      <alignment vertical="center"/>
      <protection/>
    </xf>
    <xf numFmtId="0" fontId="26" fillId="0" borderId="13" xfId="56" applyFont="1" applyBorder="1" applyAlignment="1">
      <alignment vertical="center" wrapText="1"/>
      <protection/>
    </xf>
    <xf numFmtId="0" fontId="22" fillId="0" borderId="14" xfId="56" applyFont="1" applyBorder="1" applyAlignment="1">
      <alignment vertical="center"/>
      <protection/>
    </xf>
    <xf numFmtId="0" fontId="22" fillId="0" borderId="15" xfId="56" applyFont="1" applyBorder="1" applyAlignment="1">
      <alignment vertical="center" wrapText="1"/>
      <protection/>
    </xf>
    <xf numFmtId="0" fontId="22" fillId="0" borderId="16" xfId="56" applyFont="1" applyFill="1" applyBorder="1" applyAlignment="1">
      <alignment horizontal="left" vertical="center" wrapText="1"/>
      <protection/>
    </xf>
    <xf numFmtId="0" fontId="22" fillId="0" borderId="17" xfId="56" applyFont="1" applyFill="1" applyBorder="1" applyAlignment="1">
      <alignment horizontal="left" vertical="center" wrapText="1"/>
      <protection/>
    </xf>
    <xf numFmtId="0" fontId="26" fillId="0" borderId="10" xfId="56" applyFont="1" applyBorder="1" applyAlignment="1">
      <alignment horizontal="left" vertical="center"/>
      <protection/>
    </xf>
    <xf numFmtId="0" fontId="20" fillId="0" borderId="11" xfId="58" applyFont="1" applyBorder="1" applyAlignment="1">
      <alignment wrapText="1"/>
      <protection/>
    </xf>
    <xf numFmtId="0" fontId="26" fillId="0" borderId="0" xfId="56" applyFont="1" applyBorder="1" applyAlignment="1" quotePrefix="1">
      <alignment horizontal="right" vertical="center"/>
      <protection/>
    </xf>
    <xf numFmtId="0" fontId="26" fillId="0" borderId="0" xfId="56" applyFont="1" applyBorder="1" applyAlignment="1">
      <alignment vertical="center" wrapText="1"/>
      <protection/>
    </xf>
    <xf numFmtId="168" fontId="27" fillId="0" borderId="0" xfId="56" applyNumberFormat="1" applyFont="1" applyBorder="1" applyAlignment="1">
      <alignment vertical="center"/>
      <protection/>
    </xf>
    <xf numFmtId="0" fontId="26" fillId="0" borderId="0" xfId="56" applyFont="1" applyBorder="1" applyAlignment="1">
      <alignment horizontal="left" vertical="center" wrapText="1"/>
      <protection/>
    </xf>
    <xf numFmtId="0" fontId="27" fillId="0" borderId="0" xfId="56" applyFont="1" applyBorder="1" applyAlignment="1" quotePrefix="1">
      <alignment horizontal="right" vertical="center"/>
      <protection/>
    </xf>
    <xf numFmtId="0" fontId="27" fillId="0" borderId="0" xfId="56" applyFont="1" applyBorder="1" applyAlignment="1">
      <alignment vertical="center" wrapText="1"/>
      <protection/>
    </xf>
    <xf numFmtId="3" fontId="23" fillId="0" borderId="18" xfId="56" applyNumberFormat="1" applyFont="1" applyBorder="1" applyAlignment="1">
      <alignment vertical="center"/>
      <protection/>
    </xf>
    <xf numFmtId="3" fontId="27" fillId="0" borderId="19" xfId="56" applyNumberFormat="1" applyFont="1" applyBorder="1" applyAlignment="1">
      <alignment vertical="center"/>
      <protection/>
    </xf>
    <xf numFmtId="3" fontId="27" fillId="0" borderId="20" xfId="56" applyNumberFormat="1" applyFont="1" applyBorder="1" applyAlignment="1">
      <alignment vertical="center"/>
      <protection/>
    </xf>
    <xf numFmtId="3" fontId="23" fillId="0" borderId="19" xfId="56" applyNumberFormat="1" applyFont="1" applyBorder="1" applyAlignment="1">
      <alignment vertical="center"/>
      <protection/>
    </xf>
    <xf numFmtId="3" fontId="23" fillId="0" borderId="21" xfId="56" applyNumberFormat="1" applyFont="1" applyBorder="1" applyAlignment="1">
      <alignment vertical="center"/>
      <protection/>
    </xf>
    <xf numFmtId="3" fontId="23" fillId="0" borderId="22" xfId="56" applyNumberFormat="1" applyFont="1" applyFill="1" applyBorder="1" applyAlignment="1">
      <alignment vertical="center"/>
      <protection/>
    </xf>
    <xf numFmtId="3" fontId="23" fillId="0" borderId="23" xfId="56" applyNumberFormat="1" applyFont="1" applyBorder="1" applyAlignment="1">
      <alignment vertical="center"/>
      <protection/>
    </xf>
    <xf numFmtId="49" fontId="22" fillId="20" borderId="16" xfId="56" applyNumberFormat="1" applyFont="1" applyFill="1" applyBorder="1" applyAlignment="1">
      <alignment vertical="center"/>
      <protection/>
    </xf>
    <xf numFmtId="49" fontId="22" fillId="20" borderId="17" xfId="56" applyNumberFormat="1" applyFont="1" applyFill="1" applyBorder="1" applyAlignment="1">
      <alignment vertical="center" wrapText="1"/>
      <protection/>
    </xf>
    <xf numFmtId="1" fontId="23" fillId="20" borderId="21" xfId="56" applyNumberFormat="1" applyFont="1" applyFill="1" applyBorder="1" applyAlignment="1">
      <alignment horizontal="center" vertical="center"/>
      <protection/>
    </xf>
    <xf numFmtId="1" fontId="23" fillId="20" borderId="24" xfId="56" applyNumberFormat="1" applyFont="1" applyFill="1" applyBorder="1" applyAlignment="1">
      <alignment horizontal="center" vertical="center"/>
      <protection/>
    </xf>
    <xf numFmtId="49" fontId="22" fillId="20" borderId="25" xfId="56" applyNumberFormat="1" applyFont="1" applyFill="1" applyBorder="1" applyAlignment="1">
      <alignment horizontal="center" vertical="center"/>
      <protection/>
    </xf>
    <xf numFmtId="0" fontId="22" fillId="0" borderId="26" xfId="56" applyFont="1" applyFill="1" applyBorder="1" applyAlignment="1">
      <alignment horizontal="center" vertical="center"/>
      <protection/>
    </xf>
    <xf numFmtId="0" fontId="25" fillId="0" borderId="27" xfId="56" applyFont="1" applyFill="1" applyBorder="1" applyAlignment="1">
      <alignment horizontal="center" vertical="center"/>
      <protection/>
    </xf>
    <xf numFmtId="0" fontId="25" fillId="0" borderId="28" xfId="56" applyFont="1" applyFill="1" applyBorder="1" applyAlignment="1">
      <alignment horizontal="center" vertical="center"/>
      <protection/>
    </xf>
    <xf numFmtId="0" fontId="25" fillId="0" borderId="29" xfId="56" applyFont="1" applyFill="1" applyBorder="1" applyAlignment="1">
      <alignment horizontal="center" vertical="center"/>
      <protection/>
    </xf>
    <xf numFmtId="0" fontId="22" fillId="0" borderId="27" xfId="56" applyFont="1" applyFill="1" applyBorder="1" applyAlignment="1">
      <alignment horizontal="center" vertical="center"/>
      <protection/>
    </xf>
    <xf numFmtId="0" fontId="22" fillId="0" borderId="25" xfId="56" applyFont="1" applyFill="1" applyBorder="1" applyAlignment="1">
      <alignment horizontal="center" vertical="center"/>
      <protection/>
    </xf>
    <xf numFmtId="0" fontId="22" fillId="0" borderId="30" xfId="56" applyFont="1" applyFill="1" applyBorder="1" applyAlignment="1">
      <alignment horizontal="center" vertical="center"/>
      <protection/>
    </xf>
    <xf numFmtId="0" fontId="22" fillId="0" borderId="31" xfId="56" applyFont="1" applyFill="1" applyBorder="1" applyAlignment="1">
      <alignment horizontal="center" vertical="center"/>
      <protection/>
    </xf>
    <xf numFmtId="0" fontId="29" fillId="0" borderId="26" xfId="56" applyFont="1" applyFill="1" applyBorder="1" applyAlignment="1">
      <alignment horizontal="center" vertical="center"/>
      <protection/>
    </xf>
    <xf numFmtId="49" fontId="22" fillId="20" borderId="32" xfId="56" applyNumberFormat="1" applyFont="1" applyFill="1" applyBorder="1" applyAlignment="1">
      <alignment vertical="center"/>
      <protection/>
    </xf>
    <xf numFmtId="0" fontId="22" fillId="0" borderId="33" xfId="56" applyFont="1" applyBorder="1" applyAlignment="1">
      <alignment vertical="center"/>
      <protection/>
    </xf>
    <xf numFmtId="0" fontId="25" fillId="0" borderId="34" xfId="56" applyFont="1" applyBorder="1" applyAlignment="1">
      <alignment vertical="center" wrapText="1"/>
      <protection/>
    </xf>
    <xf numFmtId="0" fontId="22" fillId="0" borderId="35" xfId="56" applyFont="1" applyBorder="1" applyAlignment="1">
      <alignment vertical="center"/>
      <protection/>
    </xf>
    <xf numFmtId="0" fontId="29" fillId="0" borderId="32" xfId="56" applyFont="1" applyFill="1" applyBorder="1" applyAlignment="1">
      <alignment horizontal="left" vertical="center"/>
      <protection/>
    </xf>
    <xf numFmtId="0" fontId="28" fillId="0" borderId="34" xfId="58" applyFont="1" applyBorder="1" applyAlignment="1">
      <alignment/>
      <protection/>
    </xf>
    <xf numFmtId="0" fontId="25" fillId="0" borderId="34" xfId="56" applyFont="1" applyBorder="1" applyAlignment="1">
      <alignment vertical="center"/>
      <protection/>
    </xf>
    <xf numFmtId="0" fontId="22" fillId="0" borderId="36" xfId="56" applyFont="1" applyBorder="1" applyAlignment="1">
      <alignment vertical="center"/>
      <protection/>
    </xf>
    <xf numFmtId="0" fontId="28" fillId="0" borderId="37" xfId="58" applyFont="1" applyBorder="1">
      <alignment/>
      <protection/>
    </xf>
    <xf numFmtId="0" fontId="29" fillId="0" borderId="33" xfId="56" applyFont="1" applyBorder="1" applyAlignment="1">
      <alignment vertical="center"/>
      <protection/>
    </xf>
    <xf numFmtId="0" fontId="2" fillId="0" borderId="0" xfId="58" applyFont="1">
      <alignment/>
      <protection/>
    </xf>
    <xf numFmtId="0" fontId="27" fillId="0" borderId="0" xfId="56" applyFont="1" applyBorder="1" applyAlignment="1">
      <alignment horizontal="left" vertical="center" wrapText="1"/>
      <protection/>
    </xf>
    <xf numFmtId="0" fontId="31" fillId="0" borderId="0" xfId="58" applyFont="1">
      <alignment/>
      <protection/>
    </xf>
    <xf numFmtId="3" fontId="32" fillId="0" borderId="21" xfId="56" applyNumberFormat="1" applyFont="1" applyBorder="1" applyAlignment="1">
      <alignment vertical="center"/>
      <protection/>
    </xf>
    <xf numFmtId="3" fontId="30" fillId="0" borderId="38" xfId="56" applyNumberFormat="1" applyFont="1" applyFill="1" applyBorder="1" applyAlignment="1">
      <alignment vertical="center"/>
      <protection/>
    </xf>
    <xf numFmtId="0" fontId="26" fillId="0" borderId="28" xfId="56" applyFont="1" applyFill="1" applyBorder="1" applyAlignment="1">
      <alignment horizontal="center" vertical="center"/>
      <protection/>
    </xf>
    <xf numFmtId="0" fontId="26" fillId="0" borderId="39" xfId="56" applyFont="1" applyFill="1" applyBorder="1" applyAlignment="1">
      <alignment vertical="center"/>
      <protection/>
    </xf>
    <xf numFmtId="0" fontId="33" fillId="0" borderId="30" xfId="56" applyFont="1" applyBorder="1" applyAlignment="1">
      <alignment horizontal="center" vertical="center"/>
      <protection/>
    </xf>
    <xf numFmtId="168" fontId="34" fillId="0" borderId="22" xfId="56" applyNumberFormat="1" applyFont="1" applyBorder="1" applyAlignment="1">
      <alignment vertical="center"/>
      <protection/>
    </xf>
    <xf numFmtId="0" fontId="35" fillId="0" borderId="0" xfId="58" applyFont="1">
      <alignment/>
      <protection/>
    </xf>
    <xf numFmtId="0" fontId="24" fillId="0" borderId="0" xfId="58" applyFont="1" applyAlignment="1">
      <alignment horizontal="center"/>
      <protection/>
    </xf>
    <xf numFmtId="3" fontId="24" fillId="0" borderId="0" xfId="58" applyNumberFormat="1" applyFont="1">
      <alignment/>
      <protection/>
    </xf>
    <xf numFmtId="4" fontId="27" fillId="0" borderId="19" xfId="56" applyNumberFormat="1" applyFont="1" applyBorder="1" applyAlignment="1">
      <alignment vertical="center"/>
      <protection/>
    </xf>
    <xf numFmtId="3" fontId="27" fillId="20" borderId="19" xfId="56" applyNumberFormat="1" applyFont="1" applyFill="1" applyBorder="1" applyAlignment="1">
      <alignment horizontal="center" vertical="center"/>
      <protection/>
    </xf>
    <xf numFmtId="0" fontId="23" fillId="0" borderId="0" xfId="56" applyFont="1" applyBorder="1" applyAlignment="1" quotePrefix="1">
      <alignment horizontal="right" vertical="center"/>
      <protection/>
    </xf>
    <xf numFmtId="0" fontId="23" fillId="0" borderId="0" xfId="56" applyFont="1" applyBorder="1" applyAlignment="1">
      <alignment vertical="center" wrapText="1"/>
      <protection/>
    </xf>
    <xf numFmtId="0" fontId="23" fillId="0" borderId="0" xfId="56" applyFont="1" applyBorder="1" applyAlignment="1">
      <alignment horizontal="left" vertical="center" wrapText="1"/>
      <protection/>
    </xf>
    <xf numFmtId="168" fontId="23" fillId="24" borderId="0" xfId="56" applyNumberFormat="1" applyFont="1" applyFill="1" applyBorder="1" applyAlignment="1">
      <alignment vertical="center"/>
      <protection/>
    </xf>
    <xf numFmtId="0" fontId="15" fillId="0" borderId="0" xfId="58" applyFont="1">
      <alignment/>
      <protection/>
    </xf>
    <xf numFmtId="0" fontId="33" fillId="0" borderId="17" xfId="56" applyFont="1" applyBorder="1" applyAlignment="1">
      <alignment horizontal="left" vertical="center" wrapText="1"/>
      <protection/>
    </xf>
    <xf numFmtId="0" fontId="21" fillId="0" borderId="0" xfId="58" applyFont="1" applyAlignment="1">
      <alignment horizontal="left" wrapText="1"/>
      <protection/>
    </xf>
    <xf numFmtId="0" fontId="25" fillId="0" borderId="19" xfId="56" applyFont="1" applyBorder="1" applyAlignment="1">
      <alignment horizontal="left" vertical="center" wrapText="1"/>
      <protection/>
    </xf>
    <xf numFmtId="0" fontId="25" fillId="0" borderId="19" xfId="56" applyFont="1" applyBorder="1" applyAlignment="1">
      <alignment horizontal="left" vertical="center"/>
      <protection/>
    </xf>
    <xf numFmtId="0" fontId="25" fillId="0" borderId="13" xfId="56" applyFont="1" applyBorder="1" applyAlignment="1">
      <alignment horizontal="left" vertical="center" wrapText="1"/>
      <protection/>
    </xf>
    <xf numFmtId="0" fontId="25" fillId="11" borderId="13" xfId="56" applyFont="1" applyFill="1" applyBorder="1" applyAlignment="1" quotePrefix="1">
      <alignment horizontal="left" vertical="center" wrapText="1"/>
      <protection/>
    </xf>
    <xf numFmtId="0" fontId="22" fillId="0" borderId="13" xfId="56" applyFont="1" applyBorder="1" applyAlignment="1">
      <alignment vertical="center" wrapText="1"/>
      <protection/>
    </xf>
    <xf numFmtId="0" fontId="22" fillId="0" borderId="40" xfId="56" applyFont="1" applyBorder="1" applyAlignment="1">
      <alignment vertical="center" wrapText="1"/>
      <protection/>
    </xf>
    <xf numFmtId="0" fontId="25" fillId="11" borderId="13" xfId="56" applyFont="1" applyFill="1" applyBorder="1" applyAlignment="1">
      <alignment horizontal="left" vertical="center" wrapText="1" indent="2"/>
      <protection/>
    </xf>
    <xf numFmtId="0" fontId="22" fillId="0" borderId="41" xfId="56" applyFont="1" applyBorder="1" applyAlignment="1">
      <alignment vertical="center" wrapText="1"/>
      <protection/>
    </xf>
    <xf numFmtId="0" fontId="22" fillId="0" borderId="13" xfId="56" applyFont="1" applyBorder="1" applyAlignment="1">
      <alignment horizontal="left" vertical="center" wrapText="1"/>
      <protection/>
    </xf>
    <xf numFmtId="0" fontId="20" fillId="0" borderId="15" xfId="58" applyFont="1" applyBorder="1" applyAlignment="1">
      <alignment wrapText="1"/>
      <protection/>
    </xf>
    <xf numFmtId="0" fontId="26" fillId="0" borderId="42" xfId="55" applyFont="1" applyFill="1" applyBorder="1" applyAlignment="1">
      <alignment horizontal="left" vertical="center" wrapText="1"/>
      <protection/>
    </xf>
    <xf numFmtId="4" fontId="22" fillId="0" borderId="11" xfId="56" applyNumberFormat="1" applyFont="1" applyBorder="1" applyAlignment="1">
      <alignment vertical="center" wrapText="1"/>
      <protection/>
    </xf>
    <xf numFmtId="49" fontId="22" fillId="20" borderId="15" xfId="56" applyNumberFormat="1" applyFont="1" applyFill="1" applyBorder="1" applyAlignment="1">
      <alignment horizontal="center" vertical="center" wrapText="1"/>
      <protection/>
    </xf>
    <xf numFmtId="3" fontId="2" fillId="0" borderId="0" xfId="58" applyNumberFormat="1">
      <alignment/>
      <protection/>
    </xf>
    <xf numFmtId="0" fontId="37" fillId="0" borderId="0" xfId="58" applyFont="1">
      <alignment/>
      <protection/>
    </xf>
    <xf numFmtId="0" fontId="29" fillId="0" borderId="23" xfId="58" applyFont="1" applyBorder="1" applyAlignment="1">
      <alignment horizontal="left" vertical="top" wrapText="1"/>
      <protection/>
    </xf>
    <xf numFmtId="0" fontId="26" fillId="0" borderId="27" xfId="56" applyFont="1" applyFill="1" applyBorder="1" applyAlignment="1">
      <alignment horizontal="center" vertical="center"/>
      <protection/>
    </xf>
    <xf numFmtId="0" fontId="38" fillId="0" borderId="0" xfId="58" applyFont="1">
      <alignment/>
      <protection/>
    </xf>
    <xf numFmtId="0" fontId="25" fillId="0" borderId="34" xfId="56" applyFont="1" applyFill="1" applyBorder="1" applyAlignment="1">
      <alignment vertical="center" wrapText="1"/>
      <protection/>
    </xf>
    <xf numFmtId="4" fontId="26" fillId="0" borderId="13" xfId="56" applyNumberFormat="1" applyFont="1" applyFill="1" applyBorder="1" applyAlignment="1">
      <alignment horizontal="left" vertical="center" wrapText="1"/>
      <protection/>
    </xf>
    <xf numFmtId="3" fontId="27" fillId="0" borderId="19" xfId="56" applyNumberFormat="1" applyFont="1" applyFill="1" applyBorder="1" applyAlignment="1">
      <alignment vertical="center"/>
      <protection/>
    </xf>
    <xf numFmtId="0" fontId="2" fillId="0" borderId="0" xfId="58" applyFill="1">
      <alignment/>
      <protection/>
    </xf>
    <xf numFmtId="0" fontId="28" fillId="0" borderId="12" xfId="58" applyFont="1" applyFill="1" applyBorder="1">
      <alignment/>
      <protection/>
    </xf>
    <xf numFmtId="0" fontId="25" fillId="0" borderId="13" xfId="56" applyFont="1" applyFill="1" applyBorder="1" applyAlignment="1">
      <alignment vertical="center" wrapText="1"/>
      <protection/>
    </xf>
    <xf numFmtId="0" fontId="2" fillId="0" borderId="0" xfId="58" applyFont="1" applyFill="1">
      <alignment/>
      <protection/>
    </xf>
    <xf numFmtId="3" fontId="27" fillId="0" borderId="38" xfId="56" applyNumberFormat="1" applyFont="1" applyFill="1" applyBorder="1" applyAlignment="1">
      <alignment vertical="center"/>
      <protection/>
    </xf>
    <xf numFmtId="3" fontId="27" fillId="0" borderId="20" xfId="56" applyNumberFormat="1" applyFont="1" applyFill="1" applyBorder="1" applyAlignment="1">
      <alignment vertical="center"/>
      <protection/>
    </xf>
    <xf numFmtId="0" fontId="29" fillId="0" borderId="31" xfId="58" applyFont="1" applyFill="1" applyBorder="1" applyAlignment="1">
      <alignment horizontal="center" vertical="top"/>
      <protection/>
    </xf>
    <xf numFmtId="3" fontId="32" fillId="0" borderId="23" xfId="56" applyNumberFormat="1" applyFont="1" applyFill="1" applyBorder="1" applyAlignment="1">
      <alignment horizontal="center" vertical="center"/>
      <protection/>
    </xf>
    <xf numFmtId="0" fontId="22" fillId="0" borderId="40" xfId="56" applyFont="1" applyFill="1" applyBorder="1" applyAlignment="1">
      <alignment horizontal="left" vertical="center"/>
      <protection/>
    </xf>
    <xf numFmtId="3" fontId="23" fillId="0" borderId="19" xfId="56" applyNumberFormat="1" applyFont="1" applyFill="1" applyBorder="1" applyAlignment="1">
      <alignment horizontal="center" vertical="center" wrapText="1"/>
      <protection/>
    </xf>
    <xf numFmtId="0" fontId="29" fillId="0" borderId="27" xfId="56" applyFont="1" applyFill="1" applyBorder="1" applyAlignment="1">
      <alignment horizontal="center" vertical="center"/>
      <protection/>
    </xf>
    <xf numFmtId="0" fontId="26" fillId="0" borderId="19" xfId="56" applyFont="1" applyBorder="1" applyAlignment="1">
      <alignment horizontal="left" vertical="center" wrapText="1"/>
      <protection/>
    </xf>
    <xf numFmtId="4" fontId="30" fillId="0" borderId="19" xfId="56" applyNumberFormat="1" applyFont="1" applyBorder="1" applyAlignment="1">
      <alignment horizontal="center" vertical="center" wrapText="1"/>
      <protection/>
    </xf>
    <xf numFmtId="4" fontId="30" fillId="0" borderId="19" xfId="56" applyNumberFormat="1" applyFont="1" applyBorder="1" applyAlignment="1">
      <alignment vertical="center"/>
      <protection/>
    </xf>
    <xf numFmtId="0" fontId="26" fillId="11" borderId="19" xfId="56" applyFont="1" applyFill="1" applyBorder="1" applyAlignment="1">
      <alignment horizontal="left" vertical="center" wrapText="1"/>
      <protection/>
    </xf>
    <xf numFmtId="0" fontId="25" fillId="7" borderId="27" xfId="56" applyFont="1" applyFill="1" applyBorder="1" applyAlignment="1">
      <alignment horizontal="center" vertical="center"/>
      <protection/>
    </xf>
    <xf numFmtId="0" fontId="25" fillId="7" borderId="34" xfId="56" applyFont="1" applyFill="1" applyBorder="1" applyAlignment="1">
      <alignment vertical="center" wrapText="1"/>
      <protection/>
    </xf>
    <xf numFmtId="0" fontId="28" fillId="7" borderId="13" xfId="58" applyFont="1" applyFill="1" applyBorder="1">
      <alignment/>
      <protection/>
    </xf>
    <xf numFmtId="3" fontId="27" fillId="7" borderId="19" xfId="56" applyNumberFormat="1" applyFont="1" applyFill="1" applyBorder="1" applyAlignment="1">
      <alignment vertical="center"/>
      <protection/>
    </xf>
    <xf numFmtId="0" fontId="2" fillId="7" borderId="0" xfId="58" applyFill="1">
      <alignment/>
      <protection/>
    </xf>
    <xf numFmtId="0" fontId="25" fillId="7" borderId="29" xfId="56" applyFont="1" applyFill="1" applyBorder="1" applyAlignment="1">
      <alignment horizontal="center" vertical="center"/>
      <protection/>
    </xf>
    <xf numFmtId="0" fontId="25" fillId="7" borderId="37" xfId="56" applyFont="1" applyFill="1" applyBorder="1" applyAlignment="1">
      <alignment vertical="center" wrapText="1"/>
      <protection/>
    </xf>
    <xf numFmtId="0" fontId="25" fillId="7" borderId="43" xfId="56" applyFont="1" applyFill="1" applyBorder="1" applyAlignment="1">
      <alignment horizontal="left" vertical="center"/>
      <protection/>
    </xf>
    <xf numFmtId="0" fontId="28" fillId="7" borderId="44" xfId="58" applyFont="1" applyFill="1" applyBorder="1" applyAlignment="1">
      <alignment wrapText="1"/>
      <protection/>
    </xf>
    <xf numFmtId="3" fontId="27" fillId="7" borderId="20" xfId="56" applyNumberFormat="1" applyFont="1" applyFill="1" applyBorder="1" applyAlignment="1">
      <alignment vertical="center"/>
      <protection/>
    </xf>
    <xf numFmtId="0" fontId="25" fillId="0" borderId="12" xfId="56" applyFont="1" applyFill="1" applyBorder="1" applyAlignment="1">
      <alignment vertical="center"/>
      <protection/>
    </xf>
    <xf numFmtId="0" fontId="25" fillId="0" borderId="13" xfId="56" applyFont="1" applyFill="1" applyBorder="1" applyAlignment="1" quotePrefix="1">
      <alignment horizontal="left" vertical="center" wrapText="1"/>
      <protection/>
    </xf>
    <xf numFmtId="0" fontId="22" fillId="0" borderId="13" xfId="56" applyFont="1" applyFill="1" applyBorder="1" applyAlignment="1">
      <alignment vertical="center" wrapText="1"/>
      <protection/>
    </xf>
    <xf numFmtId="0" fontId="25" fillId="0" borderId="43" xfId="56" applyFont="1" applyFill="1" applyBorder="1" applyAlignment="1">
      <alignment vertical="center"/>
      <protection/>
    </xf>
    <xf numFmtId="0" fontId="25" fillId="0" borderId="41" xfId="56" applyFont="1" applyFill="1" applyBorder="1" applyAlignment="1">
      <alignment vertical="center" wrapText="1"/>
      <protection/>
    </xf>
    <xf numFmtId="0" fontId="22" fillId="0" borderId="45" xfId="56" applyFont="1" applyFill="1" applyBorder="1" applyAlignment="1">
      <alignment vertical="center"/>
      <protection/>
    </xf>
    <xf numFmtId="0" fontId="22" fillId="0" borderId="40" xfId="56" applyFont="1" applyFill="1" applyBorder="1" applyAlignment="1">
      <alignment vertical="center" wrapText="1"/>
      <protection/>
    </xf>
    <xf numFmtId="0" fontId="25" fillId="0" borderId="12" xfId="56" applyFont="1" applyFill="1" applyBorder="1" applyAlignment="1">
      <alignment horizontal="left" vertical="center" wrapText="1"/>
      <protection/>
    </xf>
    <xf numFmtId="0" fontId="25" fillId="0" borderId="13" xfId="56" applyFont="1" applyFill="1" applyBorder="1" applyAlignment="1">
      <alignment horizontal="left" vertical="center" wrapText="1"/>
      <protection/>
    </xf>
    <xf numFmtId="0" fontId="25" fillId="0" borderId="13" xfId="56" applyFont="1" applyFill="1" applyBorder="1" applyAlignment="1">
      <alignment horizontal="left" vertical="center" wrapText="1" indent="2"/>
      <protection/>
    </xf>
    <xf numFmtId="0" fontId="22" fillId="0" borderId="41" xfId="56" applyFont="1" applyFill="1" applyBorder="1" applyAlignment="1">
      <alignment vertical="center" wrapText="1"/>
      <protection/>
    </xf>
    <xf numFmtId="0" fontId="22" fillId="0" borderId="10" xfId="56" applyFont="1" applyFill="1" applyBorder="1" applyAlignment="1">
      <alignment vertical="center"/>
      <protection/>
    </xf>
    <xf numFmtId="0" fontId="22" fillId="0" borderId="11" xfId="56" applyFont="1" applyFill="1" applyBorder="1" applyAlignment="1">
      <alignment vertical="center" wrapText="1"/>
      <protection/>
    </xf>
    <xf numFmtId="0" fontId="28" fillId="0" borderId="37" xfId="58" applyFont="1" applyFill="1" applyBorder="1" applyAlignment="1">
      <alignment/>
      <protection/>
    </xf>
    <xf numFmtId="0" fontId="22" fillId="0" borderId="36" xfId="56" applyFont="1" applyFill="1" applyBorder="1" applyAlignment="1">
      <alignment vertical="center"/>
      <protection/>
    </xf>
    <xf numFmtId="0" fontId="26" fillId="0" borderId="40" xfId="56" applyFont="1" applyFill="1" applyBorder="1" applyAlignment="1">
      <alignment horizontal="left" vertical="center" wrapText="1"/>
      <protection/>
    </xf>
    <xf numFmtId="0" fontId="24" fillId="0" borderId="0" xfId="58" applyFont="1" applyFill="1" applyBorder="1">
      <alignment/>
      <protection/>
    </xf>
    <xf numFmtId="0" fontId="28" fillId="0" borderId="34" xfId="58" applyFont="1" applyFill="1" applyBorder="1" applyAlignment="1">
      <alignment/>
      <protection/>
    </xf>
    <xf numFmtId="3" fontId="27" fillId="0" borderId="19" xfId="56" applyNumberFormat="1" applyFont="1" applyFill="1" applyBorder="1" applyAlignment="1">
      <alignment horizontal="center" vertical="center"/>
      <protection/>
    </xf>
    <xf numFmtId="0" fontId="26" fillId="0" borderId="13" xfId="56" applyFont="1" applyFill="1" applyBorder="1" applyAlignment="1">
      <alignment horizontal="left" vertical="center" wrapText="1"/>
      <protection/>
    </xf>
    <xf numFmtId="0" fontId="25" fillId="0" borderId="39" xfId="56" applyFont="1" applyFill="1" applyBorder="1" applyAlignment="1">
      <alignment vertical="center" wrapText="1"/>
      <protection/>
    </xf>
    <xf numFmtId="0" fontId="25" fillId="0" borderId="42" xfId="56" applyFont="1" applyFill="1" applyBorder="1" applyAlignment="1">
      <alignment horizontal="left" vertical="center" wrapText="1"/>
      <protection/>
    </xf>
    <xf numFmtId="3" fontId="27" fillId="0" borderId="38" xfId="56" applyNumberFormat="1" applyFont="1" applyFill="1" applyBorder="1" applyAlignment="1">
      <alignment horizontal="center" vertical="center"/>
      <protection/>
    </xf>
    <xf numFmtId="0" fontId="25" fillId="0" borderId="46" xfId="56" applyFont="1" applyFill="1" applyBorder="1" applyAlignment="1">
      <alignment horizontal="left" vertical="center" wrapText="1"/>
      <protection/>
    </xf>
    <xf numFmtId="4" fontId="25" fillId="0" borderId="42" xfId="56" applyNumberFormat="1" applyFont="1" applyFill="1" applyBorder="1" applyAlignment="1">
      <alignment horizontal="left" vertical="center" wrapText="1"/>
      <protection/>
    </xf>
    <xf numFmtId="0" fontId="25" fillId="0" borderId="37" xfId="56" applyFont="1" applyFill="1" applyBorder="1" applyAlignment="1" quotePrefix="1">
      <alignment vertical="center" wrapText="1"/>
      <protection/>
    </xf>
    <xf numFmtId="0" fontId="25" fillId="0" borderId="43" xfId="56" applyFont="1" applyFill="1" applyBorder="1" applyAlignment="1" quotePrefix="1">
      <alignment vertical="center" wrapText="1"/>
      <protection/>
    </xf>
    <xf numFmtId="0" fontId="26" fillId="0" borderId="42" xfId="56" applyFont="1" applyFill="1" applyBorder="1" applyAlignment="1">
      <alignment horizontal="left" vertical="center" wrapText="1"/>
      <protection/>
    </xf>
    <xf numFmtId="0" fontId="22" fillId="0" borderId="33" xfId="56" applyFont="1" applyFill="1" applyBorder="1" applyAlignment="1">
      <alignment vertical="center"/>
      <protection/>
    </xf>
    <xf numFmtId="3" fontId="23" fillId="0" borderId="18" xfId="56" applyNumberFormat="1" applyFont="1" applyFill="1" applyBorder="1" applyAlignment="1">
      <alignment vertical="center"/>
      <protection/>
    </xf>
    <xf numFmtId="4" fontId="25" fillId="0" borderId="13" xfId="56" applyNumberFormat="1" applyFont="1" applyFill="1" applyBorder="1" applyAlignment="1">
      <alignment vertical="center" wrapText="1"/>
      <protection/>
    </xf>
    <xf numFmtId="0" fontId="26" fillId="0" borderId="13" xfId="56" applyFont="1" applyFill="1" applyBorder="1" applyAlignment="1">
      <alignment horizontal="left" vertical="center" wrapText="1" indent="2"/>
      <protection/>
    </xf>
    <xf numFmtId="0" fontId="26" fillId="0" borderId="13" xfId="56" applyFont="1" applyFill="1" applyBorder="1" applyAlignment="1">
      <alignment horizontal="left" vertical="center" wrapText="1" indent="3"/>
      <protection/>
    </xf>
    <xf numFmtId="0" fontId="26" fillId="0" borderId="34" xfId="56" applyFont="1" applyFill="1" applyBorder="1" applyAlignment="1">
      <alignment vertical="center" wrapText="1"/>
      <protection/>
    </xf>
    <xf numFmtId="0" fontId="26" fillId="0" borderId="12" xfId="56" applyFont="1" applyFill="1" applyBorder="1" applyAlignment="1">
      <alignment vertical="center" wrapText="1"/>
      <protection/>
    </xf>
    <xf numFmtId="0" fontId="26" fillId="0" borderId="13" xfId="56" applyFont="1" applyFill="1" applyBorder="1" applyAlignment="1">
      <alignment vertical="center" wrapText="1"/>
      <protection/>
    </xf>
    <xf numFmtId="3" fontId="30" fillId="0" borderId="19" xfId="56" applyNumberFormat="1" applyFont="1" applyFill="1" applyBorder="1" applyAlignment="1">
      <alignment vertical="center"/>
      <protection/>
    </xf>
    <xf numFmtId="0" fontId="38" fillId="0" borderId="0" xfId="58" applyFont="1" applyFill="1">
      <alignment/>
      <protection/>
    </xf>
    <xf numFmtId="0" fontId="31" fillId="0" borderId="0" xfId="58" applyFont="1" applyFill="1">
      <alignment/>
      <protection/>
    </xf>
    <xf numFmtId="0" fontId="25" fillId="0" borderId="46" xfId="56" applyFont="1" applyFill="1" applyBorder="1" applyAlignment="1">
      <alignment vertical="center" wrapText="1"/>
      <protection/>
    </xf>
    <xf numFmtId="0" fontId="25" fillId="0" borderId="42" xfId="56" applyFont="1" applyFill="1" applyBorder="1" applyAlignment="1">
      <alignment vertical="center" wrapText="1"/>
      <protection/>
    </xf>
    <xf numFmtId="0" fontId="25" fillId="0" borderId="42" xfId="56" applyFont="1" applyFill="1" applyBorder="1" applyAlignment="1">
      <alignment horizontal="left" vertical="center" wrapText="1" indent="2"/>
      <protection/>
    </xf>
    <xf numFmtId="0" fontId="26" fillId="0" borderId="13" xfId="56" applyFont="1" applyFill="1" applyBorder="1" applyAlignment="1">
      <alignment vertical="center" wrapText="1"/>
      <protection/>
    </xf>
    <xf numFmtId="3" fontId="30" fillId="0" borderId="23" xfId="56" applyNumberFormat="1" applyFont="1" applyFill="1" applyBorder="1" applyAlignment="1">
      <alignment vertical="center"/>
      <protection/>
    </xf>
    <xf numFmtId="3" fontId="23" fillId="0" borderId="47" xfId="56" applyNumberFormat="1" applyFont="1" applyBorder="1" applyAlignment="1">
      <alignment vertical="center"/>
      <protection/>
    </xf>
    <xf numFmtId="3" fontId="27" fillId="0" borderId="48" xfId="56" applyNumberFormat="1" applyFont="1" applyFill="1" applyBorder="1" applyAlignment="1">
      <alignment vertical="center"/>
      <protection/>
    </xf>
    <xf numFmtId="3" fontId="27" fillId="0" borderId="48" xfId="56" applyNumberFormat="1" applyFont="1" applyFill="1" applyBorder="1" applyAlignment="1">
      <alignment horizontal="center" vertical="center"/>
      <protection/>
    </xf>
    <xf numFmtId="3" fontId="27" fillId="0" borderId="49" xfId="56" applyNumberFormat="1" applyFont="1" applyFill="1" applyBorder="1" applyAlignment="1">
      <alignment horizontal="center" vertical="center"/>
      <protection/>
    </xf>
    <xf numFmtId="3" fontId="27" fillId="0" borderId="49" xfId="56" applyNumberFormat="1" applyFont="1" applyFill="1" applyBorder="1" applyAlignment="1">
      <alignment vertical="center"/>
      <protection/>
    </xf>
    <xf numFmtId="3" fontId="27" fillId="0" borderId="50" xfId="56" applyNumberFormat="1" applyFont="1" applyFill="1" applyBorder="1" applyAlignment="1">
      <alignment vertical="center"/>
      <protection/>
    </xf>
    <xf numFmtId="3" fontId="23" fillId="0" borderId="47" xfId="56" applyNumberFormat="1" applyFont="1" applyFill="1" applyBorder="1" applyAlignment="1">
      <alignment vertical="center"/>
      <protection/>
    </xf>
    <xf numFmtId="3" fontId="30" fillId="0" borderId="48" xfId="56" applyNumberFormat="1" applyFont="1" applyFill="1" applyBorder="1" applyAlignment="1">
      <alignment vertical="center"/>
      <protection/>
    </xf>
    <xf numFmtId="3" fontId="27" fillId="0" borderId="48" xfId="56" applyNumberFormat="1" applyFont="1" applyBorder="1" applyAlignment="1">
      <alignment vertical="center"/>
      <protection/>
    </xf>
    <xf numFmtId="3" fontId="23" fillId="0" borderId="24" xfId="56" applyNumberFormat="1" applyFont="1" applyBorder="1" applyAlignment="1">
      <alignment vertical="center"/>
      <protection/>
    </xf>
    <xf numFmtId="3" fontId="23" fillId="0" borderId="51" xfId="56" applyNumberFormat="1" applyFont="1" applyFill="1" applyBorder="1" applyAlignment="1">
      <alignment vertical="center"/>
      <protection/>
    </xf>
    <xf numFmtId="3" fontId="23" fillId="0" borderId="52" xfId="56" applyNumberFormat="1" applyFont="1" applyBorder="1" applyAlignment="1">
      <alignment vertical="center"/>
      <protection/>
    </xf>
    <xf numFmtId="3" fontId="27" fillId="0" borderId="50" xfId="56" applyNumberFormat="1" applyFont="1" applyBorder="1" applyAlignment="1">
      <alignment vertical="center"/>
      <protection/>
    </xf>
    <xf numFmtId="3" fontId="30" fillId="0" borderId="52" xfId="56" applyNumberFormat="1" applyFont="1" applyFill="1" applyBorder="1" applyAlignment="1">
      <alignment vertical="center"/>
      <protection/>
    </xf>
    <xf numFmtId="3" fontId="23" fillId="0" borderId="48" xfId="56" applyNumberFormat="1" applyFont="1" applyBorder="1" applyAlignment="1">
      <alignment vertical="center"/>
      <protection/>
    </xf>
    <xf numFmtId="3" fontId="27" fillId="20" borderId="48" xfId="56" applyNumberFormat="1" applyFont="1" applyFill="1" applyBorder="1" applyAlignment="1">
      <alignment horizontal="center" vertical="center"/>
      <protection/>
    </xf>
    <xf numFmtId="4" fontId="27" fillId="0" borderId="48" xfId="56" applyNumberFormat="1" applyFont="1" applyBorder="1" applyAlignment="1">
      <alignment vertical="center"/>
      <protection/>
    </xf>
    <xf numFmtId="4" fontId="30" fillId="0" borderId="48" xfId="56" applyNumberFormat="1" applyFont="1" applyBorder="1" applyAlignment="1">
      <alignment horizontal="center" vertical="center" wrapText="1"/>
      <protection/>
    </xf>
    <xf numFmtId="4" fontId="30" fillId="0" borderId="48" xfId="56" applyNumberFormat="1" applyFont="1" applyBorder="1" applyAlignment="1">
      <alignment vertical="center"/>
      <protection/>
    </xf>
    <xf numFmtId="3" fontId="23" fillId="0" borderId="48" xfId="56" applyNumberFormat="1" applyFont="1" applyFill="1" applyBorder="1" applyAlignment="1">
      <alignment horizontal="center" vertical="center" wrapText="1"/>
      <protection/>
    </xf>
    <xf numFmtId="3" fontId="27" fillId="7" borderId="48" xfId="56" applyNumberFormat="1" applyFont="1" applyFill="1" applyBorder="1" applyAlignment="1">
      <alignment vertical="center"/>
      <protection/>
    </xf>
    <xf numFmtId="3" fontId="27" fillId="7" borderId="50" xfId="56" applyNumberFormat="1" applyFont="1" applyFill="1" applyBorder="1" applyAlignment="1">
      <alignment vertical="center"/>
      <protection/>
    </xf>
    <xf numFmtId="3" fontId="32" fillId="0" borderId="52" xfId="56" applyNumberFormat="1" applyFont="1" applyFill="1" applyBorder="1" applyAlignment="1">
      <alignment horizontal="center" vertical="center"/>
      <protection/>
    </xf>
    <xf numFmtId="3" fontId="32" fillId="0" borderId="24" xfId="56" applyNumberFormat="1" applyFont="1" applyBorder="1" applyAlignment="1">
      <alignment vertical="center"/>
      <protection/>
    </xf>
    <xf numFmtId="3" fontId="30" fillId="0" borderId="49" xfId="56" applyNumberFormat="1" applyFont="1" applyFill="1" applyBorder="1" applyAlignment="1">
      <alignment vertical="center"/>
      <protection/>
    </xf>
    <xf numFmtId="168" fontId="34" fillId="0" borderId="51" xfId="56" applyNumberFormat="1" applyFont="1" applyBorder="1" applyAlignment="1">
      <alignment vertical="center"/>
      <protection/>
    </xf>
    <xf numFmtId="0" fontId="21" fillId="0" borderId="0" xfId="58" applyFont="1" applyAlignment="1">
      <alignment horizontal="left" vertical="top" wrapText="1"/>
      <protection/>
    </xf>
    <xf numFmtId="0" fontId="25" fillId="0" borderId="12" xfId="56" applyFont="1" applyFill="1" applyBorder="1" applyAlignment="1">
      <alignment horizontal="left" vertical="center" wrapText="1"/>
      <protection/>
    </xf>
    <xf numFmtId="0" fontId="25" fillId="0" borderId="13" xfId="56" applyFont="1" applyFill="1" applyBorder="1" applyAlignment="1">
      <alignment horizontal="left" vertical="center" wrapText="1"/>
      <protection/>
    </xf>
    <xf numFmtId="0" fontId="25" fillId="0" borderId="19" xfId="56" applyFont="1" applyBorder="1" applyAlignment="1">
      <alignment horizontal="left" vertical="center" wrapText="1"/>
      <protection/>
    </xf>
    <xf numFmtId="0" fontId="25" fillId="0" borderId="19" xfId="56" applyFont="1" applyBorder="1" applyAlignment="1">
      <alignment horizontal="left" vertical="center"/>
      <protection/>
    </xf>
    <xf numFmtId="0" fontId="22" fillId="0" borderId="34" xfId="56" applyFont="1" applyBorder="1" applyAlignment="1">
      <alignment horizontal="left" vertical="center" wrapText="1"/>
      <protection/>
    </xf>
    <xf numFmtId="0" fontId="22" fillId="0" borderId="12" xfId="56" applyFont="1" applyBorder="1" applyAlignment="1">
      <alignment horizontal="left" vertical="center" wrapText="1"/>
      <protection/>
    </xf>
    <xf numFmtId="0" fontId="22" fillId="0" borderId="13" xfId="56" applyFont="1" applyBorder="1" applyAlignment="1">
      <alignment horizontal="left" vertical="center" wrapText="1"/>
      <protection/>
    </xf>
    <xf numFmtId="0" fontId="25" fillId="0" borderId="12" xfId="56" applyFont="1" applyBorder="1" applyAlignment="1">
      <alignment horizontal="left" vertical="center" wrapText="1"/>
      <protection/>
    </xf>
    <xf numFmtId="0" fontId="25" fillId="0" borderId="13" xfId="56" applyFont="1" applyBorder="1" applyAlignment="1">
      <alignment horizontal="left" vertical="center" wrapText="1"/>
      <protection/>
    </xf>
    <xf numFmtId="0" fontId="1" fillId="0" borderId="53" xfId="57" applyFont="1" applyBorder="1" applyAlignment="1">
      <alignment horizontal="center" vertical="center" wrapText="1"/>
      <protection/>
    </xf>
    <xf numFmtId="0" fontId="26" fillId="0" borderId="19" xfId="56" applyFont="1" applyBorder="1" applyAlignment="1">
      <alignment horizontal="left" vertical="center" wrapText="1"/>
      <protection/>
    </xf>
    <xf numFmtId="0" fontId="22" fillId="0" borderId="36" xfId="56" applyFont="1" applyFill="1" applyBorder="1" applyAlignment="1">
      <alignment horizontal="left" vertical="center"/>
      <protection/>
    </xf>
    <xf numFmtId="0" fontId="22" fillId="0" borderId="45" xfId="56" applyFont="1" applyFill="1" applyBorder="1" applyAlignment="1">
      <alignment horizontal="left" vertical="center"/>
      <protection/>
    </xf>
    <xf numFmtId="0" fontId="22" fillId="0" borderId="40" xfId="56" applyFont="1" applyFill="1" applyBorder="1" applyAlignment="1">
      <alignment horizontal="left" vertical="center"/>
      <protection/>
    </xf>
    <xf numFmtId="0" fontId="21" fillId="0" borderId="0" xfId="58" applyFont="1" applyAlignment="1">
      <alignment horizontal="left" wrapText="1"/>
      <protection/>
    </xf>
    <xf numFmtId="0" fontId="25" fillId="0" borderId="34" xfId="56" applyFont="1" applyBorder="1" applyAlignment="1">
      <alignment horizontal="left" vertical="center" wrapText="1"/>
      <protection/>
    </xf>
    <xf numFmtId="3" fontId="2" fillId="0" borderId="0" xfId="58" applyNumberFormat="1" applyAlignment="1">
      <alignment horizontal="center"/>
      <protection/>
    </xf>
    <xf numFmtId="0" fontId="26" fillId="0" borderId="19" xfId="56" applyFont="1" applyFill="1" applyBorder="1" applyAlignment="1">
      <alignment horizontal="left" vertical="center" wrapText="1"/>
      <protection/>
    </xf>
    <xf numFmtId="0" fontId="26" fillId="0" borderId="12" xfId="56" applyFont="1" applyFill="1" applyBorder="1" applyAlignment="1">
      <alignment horizontal="left" vertical="center" wrapText="1"/>
      <protection/>
    </xf>
    <xf numFmtId="0" fontId="26" fillId="0" borderId="13" xfId="56" applyFont="1" applyFill="1" applyBorder="1" applyAlignment="1">
      <alignment horizontal="left" vertical="center" wrapText="1"/>
      <protection/>
    </xf>
    <xf numFmtId="0" fontId="25" fillId="0" borderId="12" xfId="56" applyFont="1" applyFill="1" applyBorder="1" applyAlignment="1">
      <alignment horizontal="left" vertical="center" wrapText="1" indent="2"/>
      <protection/>
    </xf>
    <xf numFmtId="0" fontId="25" fillId="0" borderId="13" xfId="56" applyFont="1" applyFill="1" applyBorder="1" applyAlignment="1">
      <alignment horizontal="left" vertical="center" wrapText="1" indent="2"/>
      <protection/>
    </xf>
    <xf numFmtId="0" fontId="26" fillId="0" borderId="46" xfId="55" applyFont="1" applyFill="1" applyBorder="1" applyAlignment="1">
      <alignment horizontal="left" vertical="center" wrapText="1"/>
      <protection/>
    </xf>
    <xf numFmtId="0" fontId="26" fillId="0" borderId="42" xfId="55" applyFont="1" applyFill="1" applyBorder="1" applyAlignment="1">
      <alignment horizontal="left" vertical="center" wrapText="1"/>
      <protection/>
    </xf>
    <xf numFmtId="0" fontId="29" fillId="0" borderId="23" xfId="58" applyFont="1" applyBorder="1" applyAlignment="1">
      <alignment horizontal="left" vertical="top" wrapText="1"/>
      <protection/>
    </xf>
    <xf numFmtId="0" fontId="25" fillId="7" borderId="12" xfId="56" applyFont="1" applyFill="1" applyBorder="1" applyAlignment="1">
      <alignment horizontal="left" vertical="center" wrapText="1"/>
      <protection/>
    </xf>
    <xf numFmtId="0" fontId="28" fillId="7" borderId="13" xfId="58" applyFont="1" applyFill="1" applyBorder="1">
      <alignment/>
      <protection/>
    </xf>
    <xf numFmtId="0" fontId="33" fillId="0" borderId="32" xfId="56" applyFont="1" applyBorder="1" applyAlignment="1">
      <alignment horizontal="left" vertical="center" wrapText="1"/>
      <protection/>
    </xf>
    <xf numFmtId="0" fontId="33" fillId="0" borderId="16" xfId="56" applyFont="1" applyBorder="1" applyAlignment="1">
      <alignment horizontal="left" vertical="center" wrapText="1"/>
      <protection/>
    </xf>
    <xf numFmtId="0" fontId="33" fillId="0" borderId="17" xfId="56" applyFont="1" applyBorder="1" applyAlignment="1">
      <alignment horizontal="left" vertical="center" wrapText="1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4" xfId="53"/>
    <cellStyle name="Normalny 5" xfId="54"/>
    <cellStyle name="Normalny 6" xfId="55"/>
    <cellStyle name="Normalny 6 2" xfId="56"/>
    <cellStyle name="Normalny_Prognoza i kredyty-tabele 2003" xfId="57"/>
    <cellStyle name="Normalny_Za(0142)(0105)cznik Nr 1- WPF 2012" xfId="58"/>
    <cellStyle name="Obliczenia" xfId="59"/>
    <cellStyle name="Percent" xfId="60"/>
    <cellStyle name="Procentowy 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E70"/>
  <sheetViews>
    <sheetView tabSelected="1" view="pageBreakPreview" zoomScaleSheetLayoutView="100" zoomScalePageLayoutView="0" workbookViewId="0" topLeftCell="L1">
      <pane ySplit="4" topLeftCell="A51" activePane="bottomLeft" state="frozen"/>
      <selection pane="topLeft" activeCell="A1" sqref="A1"/>
      <selection pane="bottomLeft" activeCell="P55" sqref="P55"/>
    </sheetView>
  </sheetViews>
  <sheetFormatPr defaultColWidth="10.28125" defaultRowHeight="12.75"/>
  <cols>
    <col min="1" max="1" width="5.7109375" style="2" customWidth="1"/>
    <col min="2" max="2" width="2.140625" style="1" customWidth="1"/>
    <col min="3" max="3" width="2.8515625" style="1" customWidth="1"/>
    <col min="4" max="4" width="43.8515625" style="1" customWidth="1"/>
    <col min="5" max="6" width="12.140625" style="1" hidden="1" customWidth="1"/>
    <col min="7" max="7" width="12.7109375" style="1" hidden="1" customWidth="1"/>
    <col min="8" max="24" width="10.57421875" style="1" customWidth="1"/>
    <col min="25" max="25" width="21.421875" style="1" customWidth="1"/>
    <col min="26" max="16384" width="10.28125" style="1" customWidth="1"/>
  </cols>
  <sheetData>
    <row r="1" spans="1:12" ht="51.75" customHeight="1">
      <c r="A1" s="205"/>
      <c r="B1" s="205"/>
      <c r="C1" s="205"/>
      <c r="D1" s="205"/>
      <c r="E1" s="73"/>
      <c r="F1" s="73"/>
      <c r="G1" s="73"/>
      <c r="K1" s="190"/>
      <c r="L1" s="190"/>
    </row>
    <row r="2" spans="2:9" ht="10.5" customHeight="1">
      <c r="B2" s="3"/>
      <c r="H2" s="190"/>
      <c r="I2" s="190"/>
    </row>
    <row r="3" spans="1:13" ht="33" customHeight="1" thickBot="1">
      <c r="A3" s="200" t="s">
        <v>83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1:239" ht="21" customHeight="1" thickBot="1">
      <c r="A4" s="33" t="s">
        <v>11</v>
      </c>
      <c r="B4" s="43" t="s">
        <v>12</v>
      </c>
      <c r="C4" s="29"/>
      <c r="D4" s="30"/>
      <c r="E4" s="86" t="s">
        <v>78</v>
      </c>
      <c r="F4" s="86" t="s">
        <v>79</v>
      </c>
      <c r="G4" s="86" t="s">
        <v>80</v>
      </c>
      <c r="H4" s="31">
        <v>2012</v>
      </c>
      <c r="I4" s="31">
        <v>2013</v>
      </c>
      <c r="J4" s="31">
        <v>2014</v>
      </c>
      <c r="K4" s="31">
        <v>2015</v>
      </c>
      <c r="L4" s="31">
        <v>2016</v>
      </c>
      <c r="M4" s="31">
        <v>2017</v>
      </c>
      <c r="N4" s="31">
        <v>2018</v>
      </c>
      <c r="O4" s="31">
        <v>2019</v>
      </c>
      <c r="P4" s="31">
        <v>2020</v>
      </c>
      <c r="Q4" s="31">
        <v>2021</v>
      </c>
      <c r="R4" s="31">
        <v>2022</v>
      </c>
      <c r="S4" s="31">
        <v>2023</v>
      </c>
      <c r="T4" s="31">
        <v>2024</v>
      </c>
      <c r="U4" s="31">
        <v>2025</v>
      </c>
      <c r="V4" s="31">
        <v>2026</v>
      </c>
      <c r="W4" s="31">
        <v>2027</v>
      </c>
      <c r="X4" s="32">
        <v>2028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</row>
    <row r="5" spans="1:24" ht="21" customHeight="1">
      <c r="A5" s="34" t="s">
        <v>13</v>
      </c>
      <c r="B5" s="44" t="s">
        <v>33</v>
      </c>
      <c r="C5" s="5"/>
      <c r="D5" s="6"/>
      <c r="E5" s="85">
        <v>172456984.31</v>
      </c>
      <c r="F5" s="85">
        <v>186410240.81</v>
      </c>
      <c r="G5" s="85">
        <v>243185839</v>
      </c>
      <c r="H5" s="22">
        <f>SUM(H6,H9)</f>
        <v>244193650</v>
      </c>
      <c r="I5" s="22">
        <f aca="true" t="shared" si="0" ref="I5:X5">SUM(I6,I9)</f>
        <v>230558425.64999998</v>
      </c>
      <c r="J5" s="22">
        <f t="shared" si="0"/>
        <v>225719069.41624996</v>
      </c>
      <c r="K5" s="22">
        <f t="shared" si="0"/>
        <v>272032841.02665615</v>
      </c>
      <c r="L5" s="22">
        <f t="shared" si="0"/>
        <v>271708662.05232257</v>
      </c>
      <c r="M5" s="22">
        <f t="shared" si="0"/>
        <v>274501378.6036306</v>
      </c>
      <c r="N5" s="22">
        <f t="shared" si="0"/>
        <v>278413913.06872135</v>
      </c>
      <c r="O5" s="22">
        <f t="shared" si="0"/>
        <v>282449260.8954394</v>
      </c>
      <c r="P5" s="22">
        <f t="shared" si="0"/>
        <v>267000000</v>
      </c>
      <c r="Q5" s="22">
        <f t="shared" si="0"/>
        <v>267000000</v>
      </c>
      <c r="R5" s="22">
        <f t="shared" si="0"/>
        <v>267000000</v>
      </c>
      <c r="S5" s="22">
        <f t="shared" si="0"/>
        <v>267000000</v>
      </c>
      <c r="T5" s="22">
        <f t="shared" si="0"/>
        <v>267000000</v>
      </c>
      <c r="U5" s="22">
        <f t="shared" si="0"/>
        <v>267000000</v>
      </c>
      <c r="V5" s="22">
        <f t="shared" si="0"/>
        <v>267000000</v>
      </c>
      <c r="W5" s="22">
        <f t="shared" si="0"/>
        <v>267000000</v>
      </c>
      <c r="X5" s="164">
        <f t="shared" si="0"/>
        <v>267000000</v>
      </c>
    </row>
    <row r="6" spans="1:24" s="95" customFormat="1" ht="21" customHeight="1">
      <c r="A6" s="35"/>
      <c r="B6" s="92"/>
      <c r="C6" s="209" t="s">
        <v>34</v>
      </c>
      <c r="D6" s="210"/>
      <c r="E6" s="93">
        <v>154476945.16</v>
      </c>
      <c r="F6" s="93">
        <v>178338958.35</v>
      </c>
      <c r="G6" s="93">
        <v>176629692</v>
      </c>
      <c r="H6" s="94">
        <v>173678586</v>
      </c>
      <c r="I6" s="94">
        <f>H6*102.5%</f>
        <v>178020550.64999998</v>
      </c>
      <c r="J6" s="94">
        <f>I6*102.5%</f>
        <v>182471064.41624996</v>
      </c>
      <c r="K6" s="94">
        <f>J6*102.5%+60000000</f>
        <v>247032841.02665618</v>
      </c>
      <c r="L6" s="94">
        <f>K6*102.5%-1500000</f>
        <v>251708662.05232257</v>
      </c>
      <c r="M6" s="94">
        <f>L6*102.5%-1500000</f>
        <v>256501378.6036306</v>
      </c>
      <c r="N6" s="94">
        <f>M6*102.5%-1500000</f>
        <v>261413913.06872135</v>
      </c>
      <c r="O6" s="94">
        <f>N6*102.5%-1500000</f>
        <v>266449260.89543936</v>
      </c>
      <c r="P6" s="94">
        <v>267000000</v>
      </c>
      <c r="Q6" s="94">
        <f aca="true" t="shared" si="1" ref="Q6:X6">P6</f>
        <v>267000000</v>
      </c>
      <c r="R6" s="94">
        <f t="shared" si="1"/>
        <v>267000000</v>
      </c>
      <c r="S6" s="94">
        <f t="shared" si="1"/>
        <v>267000000</v>
      </c>
      <c r="T6" s="94">
        <f t="shared" si="1"/>
        <v>267000000</v>
      </c>
      <c r="U6" s="94">
        <f t="shared" si="1"/>
        <v>267000000</v>
      </c>
      <c r="V6" s="94">
        <f t="shared" si="1"/>
        <v>267000000</v>
      </c>
      <c r="W6" s="94">
        <f t="shared" si="1"/>
        <v>267000000</v>
      </c>
      <c r="X6" s="165">
        <f t="shared" si="1"/>
        <v>267000000</v>
      </c>
    </row>
    <row r="7" spans="1:24" s="95" customFormat="1" ht="9.75" customHeight="1">
      <c r="A7" s="35"/>
      <c r="B7" s="92"/>
      <c r="C7" s="191" t="s">
        <v>35</v>
      </c>
      <c r="D7" s="192"/>
      <c r="E7" s="128"/>
      <c r="F7" s="128"/>
      <c r="G7" s="128"/>
      <c r="H7" s="138" t="s">
        <v>76</v>
      </c>
      <c r="I7" s="138" t="s">
        <v>76</v>
      </c>
      <c r="J7" s="138" t="s">
        <v>76</v>
      </c>
      <c r="K7" s="138" t="s">
        <v>76</v>
      </c>
      <c r="L7" s="138" t="s">
        <v>76</v>
      </c>
      <c r="M7" s="138" t="s">
        <v>76</v>
      </c>
      <c r="N7" s="138" t="s">
        <v>76</v>
      </c>
      <c r="O7" s="138" t="s">
        <v>76</v>
      </c>
      <c r="P7" s="138" t="s">
        <v>76</v>
      </c>
      <c r="Q7" s="138" t="s">
        <v>76</v>
      </c>
      <c r="R7" s="138" t="s">
        <v>76</v>
      </c>
      <c r="S7" s="138" t="s">
        <v>76</v>
      </c>
      <c r="T7" s="138" t="s">
        <v>76</v>
      </c>
      <c r="U7" s="138" t="s">
        <v>76</v>
      </c>
      <c r="V7" s="138" t="s">
        <v>76</v>
      </c>
      <c r="W7" s="138" t="s">
        <v>76</v>
      </c>
      <c r="X7" s="166" t="s">
        <v>76</v>
      </c>
    </row>
    <row r="8" spans="1:24" s="95" customFormat="1" ht="21" customHeight="1">
      <c r="A8" s="35"/>
      <c r="B8" s="92"/>
      <c r="C8" s="127"/>
      <c r="D8" s="139" t="s">
        <v>36</v>
      </c>
      <c r="E8" s="139"/>
      <c r="F8" s="139"/>
      <c r="G8" s="139"/>
      <c r="H8" s="94">
        <v>388115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>
        <v>0</v>
      </c>
      <c r="T8" s="94">
        <v>0</v>
      </c>
      <c r="U8" s="94">
        <v>0</v>
      </c>
      <c r="V8" s="94">
        <v>0</v>
      </c>
      <c r="W8" s="94">
        <v>0</v>
      </c>
      <c r="X8" s="165">
        <v>0</v>
      </c>
    </row>
    <row r="9" spans="1:24" s="95" customFormat="1" ht="21" customHeight="1">
      <c r="A9" s="35"/>
      <c r="B9" s="92"/>
      <c r="C9" s="191" t="s">
        <v>37</v>
      </c>
      <c r="D9" s="192"/>
      <c r="E9" s="128"/>
      <c r="F9" s="128"/>
      <c r="G9" s="128"/>
      <c r="H9" s="94">
        <v>70515064</v>
      </c>
      <c r="I9" s="94">
        <f aca="true" t="shared" si="2" ref="I9:X9">SUM(I11,I12)</f>
        <v>52537875</v>
      </c>
      <c r="J9" s="94">
        <f t="shared" si="2"/>
        <v>43248005</v>
      </c>
      <c r="K9" s="94">
        <f t="shared" si="2"/>
        <v>25000000</v>
      </c>
      <c r="L9" s="94">
        <f t="shared" si="2"/>
        <v>20000000</v>
      </c>
      <c r="M9" s="94">
        <f t="shared" si="2"/>
        <v>18000000</v>
      </c>
      <c r="N9" s="94">
        <f t="shared" si="2"/>
        <v>17000000</v>
      </c>
      <c r="O9" s="94">
        <f t="shared" si="2"/>
        <v>16000000</v>
      </c>
      <c r="P9" s="94">
        <f t="shared" si="2"/>
        <v>0</v>
      </c>
      <c r="Q9" s="94">
        <f t="shared" si="2"/>
        <v>0</v>
      </c>
      <c r="R9" s="94">
        <f t="shared" si="2"/>
        <v>0</v>
      </c>
      <c r="S9" s="94">
        <f t="shared" si="2"/>
        <v>0</v>
      </c>
      <c r="T9" s="94">
        <f t="shared" si="2"/>
        <v>0</v>
      </c>
      <c r="U9" s="94">
        <f t="shared" si="2"/>
        <v>0</v>
      </c>
      <c r="V9" s="94">
        <f t="shared" si="2"/>
        <v>0</v>
      </c>
      <c r="W9" s="94">
        <f t="shared" si="2"/>
        <v>0</v>
      </c>
      <c r="X9" s="165">
        <f t="shared" si="2"/>
        <v>0</v>
      </c>
    </row>
    <row r="10" spans="1:24" s="95" customFormat="1" ht="9.75" customHeight="1">
      <c r="A10" s="36"/>
      <c r="B10" s="140"/>
      <c r="C10" s="191" t="s">
        <v>35</v>
      </c>
      <c r="D10" s="192"/>
      <c r="E10" s="141"/>
      <c r="F10" s="141"/>
      <c r="G10" s="141"/>
      <c r="H10" s="142" t="s">
        <v>76</v>
      </c>
      <c r="I10" s="142" t="s">
        <v>76</v>
      </c>
      <c r="J10" s="142" t="s">
        <v>76</v>
      </c>
      <c r="K10" s="142" t="s">
        <v>76</v>
      </c>
      <c r="L10" s="142" t="s">
        <v>76</v>
      </c>
      <c r="M10" s="142" t="s">
        <v>76</v>
      </c>
      <c r="N10" s="142" t="s">
        <v>76</v>
      </c>
      <c r="O10" s="142" t="s">
        <v>76</v>
      </c>
      <c r="P10" s="142" t="s">
        <v>76</v>
      </c>
      <c r="Q10" s="142" t="s">
        <v>76</v>
      </c>
      <c r="R10" s="142" t="s">
        <v>76</v>
      </c>
      <c r="S10" s="142" t="s">
        <v>76</v>
      </c>
      <c r="T10" s="142" t="s">
        <v>76</v>
      </c>
      <c r="U10" s="142" t="s">
        <v>76</v>
      </c>
      <c r="V10" s="142" t="s">
        <v>76</v>
      </c>
      <c r="W10" s="142" t="s">
        <v>76</v>
      </c>
      <c r="X10" s="167" t="s">
        <v>76</v>
      </c>
    </row>
    <row r="11" spans="1:24" s="95" customFormat="1" ht="21" customHeight="1">
      <c r="A11" s="36"/>
      <c r="B11" s="140"/>
      <c r="C11" s="143"/>
      <c r="D11" s="128" t="s">
        <v>38</v>
      </c>
      <c r="E11" s="144">
        <v>4045841.99</v>
      </c>
      <c r="F11" s="144">
        <v>4774377.22</v>
      </c>
      <c r="G11" s="144">
        <v>52458980</v>
      </c>
      <c r="H11" s="99">
        <v>53642000</v>
      </c>
      <c r="I11" s="99">
        <f>25000000+22454232</f>
        <v>47454232</v>
      </c>
      <c r="J11" s="99">
        <f>25000000+9525355</f>
        <v>34525355</v>
      </c>
      <c r="K11" s="99">
        <v>25000000</v>
      </c>
      <c r="L11" s="99">
        <v>20000000</v>
      </c>
      <c r="M11" s="99">
        <v>18000000</v>
      </c>
      <c r="N11" s="99">
        <v>17000000</v>
      </c>
      <c r="O11" s="99">
        <v>16000000</v>
      </c>
      <c r="P11" s="99">
        <v>0</v>
      </c>
      <c r="Q11" s="99">
        <v>0</v>
      </c>
      <c r="R11" s="99">
        <v>0</v>
      </c>
      <c r="S11" s="99">
        <v>0</v>
      </c>
      <c r="T11" s="99">
        <v>0</v>
      </c>
      <c r="U11" s="99">
        <v>0</v>
      </c>
      <c r="V11" s="99">
        <v>0</v>
      </c>
      <c r="W11" s="99">
        <v>0</v>
      </c>
      <c r="X11" s="168">
        <v>0</v>
      </c>
    </row>
    <row r="12" spans="1:24" s="95" customFormat="1" ht="21" customHeight="1" thickBot="1">
      <c r="A12" s="37"/>
      <c r="B12" s="145"/>
      <c r="C12" s="146"/>
      <c r="D12" s="139" t="s">
        <v>36</v>
      </c>
      <c r="E12" s="147"/>
      <c r="F12" s="147"/>
      <c r="G12" s="147"/>
      <c r="H12" s="100">
        <v>15096064</v>
      </c>
      <c r="I12" s="100">
        <v>5083643</v>
      </c>
      <c r="J12" s="100">
        <v>8722650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0</v>
      </c>
      <c r="U12" s="100">
        <v>0</v>
      </c>
      <c r="V12" s="100">
        <v>0</v>
      </c>
      <c r="W12" s="100">
        <v>0</v>
      </c>
      <c r="X12" s="169">
        <v>0</v>
      </c>
    </row>
    <row r="13" spans="1:239" s="95" customFormat="1" ht="21" customHeight="1">
      <c r="A13" s="34" t="s">
        <v>14</v>
      </c>
      <c r="B13" s="148" t="s">
        <v>39</v>
      </c>
      <c r="C13" s="131"/>
      <c r="D13" s="132"/>
      <c r="E13" s="132"/>
      <c r="F13" s="132"/>
      <c r="G13" s="132"/>
      <c r="H13" s="149">
        <f>SUM(H14,H23)</f>
        <v>257436950</v>
      </c>
      <c r="I13" s="149">
        <f aca="true" t="shared" si="3" ref="I13:X13">SUM(I14,I23)</f>
        <v>224794226</v>
      </c>
      <c r="J13" s="149">
        <f t="shared" si="3"/>
        <v>219754869</v>
      </c>
      <c r="K13" s="149">
        <f t="shared" si="3"/>
        <v>259068640.60000002</v>
      </c>
      <c r="L13" s="149">
        <f t="shared" si="3"/>
        <v>256744462.43000004</v>
      </c>
      <c r="M13" s="149">
        <f t="shared" si="3"/>
        <v>259417379.07300004</v>
      </c>
      <c r="N13" s="149">
        <f t="shared" si="3"/>
        <v>263413913.38030007</v>
      </c>
      <c r="O13" s="149">
        <f t="shared" si="3"/>
        <v>265449261.21833012</v>
      </c>
      <c r="P13" s="149">
        <f t="shared" si="3"/>
        <v>267000000.21833012</v>
      </c>
      <c r="Q13" s="149">
        <f t="shared" si="3"/>
        <v>267000000.21833012</v>
      </c>
      <c r="R13" s="149">
        <f t="shared" si="3"/>
        <v>267000000.21833012</v>
      </c>
      <c r="S13" s="149">
        <f t="shared" si="3"/>
        <v>267000000.21833012</v>
      </c>
      <c r="T13" s="149">
        <f t="shared" si="3"/>
        <v>267000000.21833012</v>
      </c>
      <c r="U13" s="149">
        <f t="shared" si="3"/>
        <v>267000000.21833012</v>
      </c>
      <c r="V13" s="149">
        <f t="shared" si="3"/>
        <v>267000000.21833012</v>
      </c>
      <c r="W13" s="149">
        <f t="shared" si="3"/>
        <v>267000000.21833012</v>
      </c>
      <c r="X13" s="170">
        <f t="shared" si="3"/>
        <v>267000000.21833012</v>
      </c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</row>
    <row r="14" spans="1:239" s="98" customFormat="1" ht="21" customHeight="1">
      <c r="A14" s="35"/>
      <c r="B14" s="92"/>
      <c r="C14" s="120" t="s">
        <v>40</v>
      </c>
      <c r="D14" s="97"/>
      <c r="E14" s="150">
        <v>144535101.08</v>
      </c>
      <c r="F14" s="150">
        <v>152036260.2</v>
      </c>
      <c r="G14" s="150">
        <v>178344694</v>
      </c>
      <c r="H14" s="94">
        <v>173668226</v>
      </c>
      <c r="I14" s="94">
        <f>I15+I20</f>
        <v>175448226</v>
      </c>
      <c r="J14" s="94">
        <f aca="true" t="shared" si="4" ref="J14:X14">J15+J20</f>
        <v>174810869</v>
      </c>
      <c r="K14" s="94">
        <f t="shared" si="4"/>
        <v>190651140.60000002</v>
      </c>
      <c r="L14" s="94">
        <f t="shared" si="4"/>
        <v>190811462.43000004</v>
      </c>
      <c r="M14" s="94">
        <f t="shared" si="4"/>
        <v>209417379.07300004</v>
      </c>
      <c r="N14" s="94">
        <f t="shared" si="4"/>
        <v>213413913.38030007</v>
      </c>
      <c r="O14" s="94">
        <f t="shared" si="4"/>
        <v>215449261.21833012</v>
      </c>
      <c r="P14" s="94">
        <f t="shared" si="4"/>
        <v>217000000.21833012</v>
      </c>
      <c r="Q14" s="94">
        <f t="shared" si="4"/>
        <v>217000000.21833012</v>
      </c>
      <c r="R14" s="94">
        <f t="shared" si="4"/>
        <v>217000000.21833012</v>
      </c>
      <c r="S14" s="94">
        <f t="shared" si="4"/>
        <v>217000000.21833012</v>
      </c>
      <c r="T14" s="94">
        <f t="shared" si="4"/>
        <v>217000000.21833012</v>
      </c>
      <c r="U14" s="94">
        <f t="shared" si="4"/>
        <v>217000000.21833012</v>
      </c>
      <c r="V14" s="94">
        <f t="shared" si="4"/>
        <v>217000000.21833012</v>
      </c>
      <c r="W14" s="94">
        <f t="shared" si="4"/>
        <v>217000000.21833012</v>
      </c>
      <c r="X14" s="165">
        <f t="shared" si="4"/>
        <v>217000000.21833012</v>
      </c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6"/>
      <c r="IC14" s="136"/>
      <c r="ID14" s="136"/>
      <c r="IE14" s="136"/>
    </row>
    <row r="15" spans="1:24" s="98" customFormat="1" ht="18" customHeight="1">
      <c r="A15" s="35"/>
      <c r="B15" s="92"/>
      <c r="C15" s="96"/>
      <c r="D15" s="97" t="s">
        <v>41</v>
      </c>
      <c r="E15" s="97"/>
      <c r="F15" s="97"/>
      <c r="G15" s="97"/>
      <c r="H15" s="94">
        <v>170668.26</v>
      </c>
      <c r="I15" s="94">
        <v>170668226</v>
      </c>
      <c r="J15" s="94">
        <f>I15</f>
        <v>170668226</v>
      </c>
      <c r="K15" s="94">
        <f>J15*110%-994792</f>
        <v>186740256.60000002</v>
      </c>
      <c r="L15" s="94">
        <f>K15*105%-6784933-1500000</f>
        <v>187792336.43000004</v>
      </c>
      <c r="M15" s="94">
        <f>L15*110%+367373</f>
        <v>206938943.07300004</v>
      </c>
      <c r="N15" s="94">
        <f>M15*110%-16026669</f>
        <v>211606168.38030007</v>
      </c>
      <c r="O15" s="94">
        <f>N15*110%-17711993</f>
        <v>215054792.21833012</v>
      </c>
      <c r="P15" s="94">
        <f>O15+1945208</f>
        <v>217000000.21833012</v>
      </c>
      <c r="Q15" s="94">
        <f aca="true" t="shared" si="5" ref="Q15:X15">P15</f>
        <v>217000000.21833012</v>
      </c>
      <c r="R15" s="94">
        <f t="shared" si="5"/>
        <v>217000000.21833012</v>
      </c>
      <c r="S15" s="94">
        <f t="shared" si="5"/>
        <v>217000000.21833012</v>
      </c>
      <c r="T15" s="94">
        <f t="shared" si="5"/>
        <v>217000000.21833012</v>
      </c>
      <c r="U15" s="94">
        <f t="shared" si="5"/>
        <v>217000000.21833012</v>
      </c>
      <c r="V15" s="94">
        <f t="shared" si="5"/>
        <v>217000000.21833012</v>
      </c>
      <c r="W15" s="94">
        <f t="shared" si="5"/>
        <v>217000000.21833012</v>
      </c>
      <c r="X15" s="165">
        <f t="shared" si="5"/>
        <v>217000000.21833012</v>
      </c>
    </row>
    <row r="16" spans="1:24" s="98" customFormat="1" ht="9.75" customHeight="1">
      <c r="A16" s="35"/>
      <c r="B16" s="92"/>
      <c r="C16" s="96"/>
      <c r="D16" s="97" t="s">
        <v>42</v>
      </c>
      <c r="E16" s="97"/>
      <c r="F16" s="97"/>
      <c r="G16" s="97"/>
      <c r="H16" s="138" t="s">
        <v>76</v>
      </c>
      <c r="I16" s="138" t="s">
        <v>76</v>
      </c>
      <c r="J16" s="138" t="s">
        <v>76</v>
      </c>
      <c r="K16" s="138" t="s">
        <v>76</v>
      </c>
      <c r="L16" s="138" t="s">
        <v>76</v>
      </c>
      <c r="M16" s="138" t="s">
        <v>76</v>
      </c>
      <c r="N16" s="138" t="s">
        <v>76</v>
      </c>
      <c r="O16" s="138" t="s">
        <v>76</v>
      </c>
      <c r="P16" s="138" t="s">
        <v>76</v>
      </c>
      <c r="Q16" s="138" t="s">
        <v>76</v>
      </c>
      <c r="R16" s="138" t="s">
        <v>76</v>
      </c>
      <c r="S16" s="138" t="s">
        <v>76</v>
      </c>
      <c r="T16" s="138" t="s">
        <v>76</v>
      </c>
      <c r="U16" s="138" t="s">
        <v>76</v>
      </c>
      <c r="V16" s="138" t="s">
        <v>76</v>
      </c>
      <c r="W16" s="138" t="s">
        <v>76</v>
      </c>
      <c r="X16" s="166" t="s">
        <v>76</v>
      </c>
    </row>
    <row r="17" spans="1:24" s="98" customFormat="1" ht="21" customHeight="1">
      <c r="A17" s="35"/>
      <c r="B17" s="92"/>
      <c r="C17" s="96"/>
      <c r="D17" s="151" t="s">
        <v>72</v>
      </c>
      <c r="E17" s="151"/>
      <c r="F17" s="151"/>
      <c r="G17" s="151"/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  <c r="O17" s="94">
        <v>0</v>
      </c>
      <c r="P17" s="94">
        <v>0</v>
      </c>
      <c r="Q17" s="94">
        <v>0</v>
      </c>
      <c r="R17" s="94">
        <v>0</v>
      </c>
      <c r="S17" s="94">
        <v>0</v>
      </c>
      <c r="T17" s="94">
        <v>0</v>
      </c>
      <c r="U17" s="94">
        <v>0</v>
      </c>
      <c r="V17" s="94">
        <v>0</v>
      </c>
      <c r="W17" s="94">
        <v>0</v>
      </c>
      <c r="X17" s="165">
        <v>0</v>
      </c>
    </row>
    <row r="18" spans="1:24" s="98" customFormat="1" ht="21" customHeight="1">
      <c r="A18" s="35"/>
      <c r="B18" s="92"/>
      <c r="C18" s="96"/>
      <c r="D18" s="152" t="s">
        <v>43</v>
      </c>
      <c r="E18" s="152"/>
      <c r="F18" s="152"/>
      <c r="G18" s="152"/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  <c r="T18" s="94">
        <v>0</v>
      </c>
      <c r="U18" s="94">
        <v>0</v>
      </c>
      <c r="V18" s="94">
        <v>0</v>
      </c>
      <c r="W18" s="94">
        <v>0</v>
      </c>
      <c r="X18" s="165">
        <v>0</v>
      </c>
    </row>
    <row r="19" spans="1:24" s="98" customFormat="1" ht="21" customHeight="1">
      <c r="A19" s="35"/>
      <c r="B19" s="92"/>
      <c r="C19" s="96"/>
      <c r="D19" s="151" t="s">
        <v>44</v>
      </c>
      <c r="E19" s="151"/>
      <c r="F19" s="151"/>
      <c r="G19" s="151"/>
      <c r="H19" s="94">
        <v>429411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  <c r="R19" s="94">
        <v>0</v>
      </c>
      <c r="S19" s="94">
        <v>0</v>
      </c>
      <c r="T19" s="94">
        <v>0</v>
      </c>
      <c r="U19" s="94">
        <v>0</v>
      </c>
      <c r="V19" s="94">
        <v>0</v>
      </c>
      <c r="W19" s="94">
        <v>0</v>
      </c>
      <c r="X19" s="165">
        <v>0</v>
      </c>
    </row>
    <row r="20" spans="1:25" s="158" customFormat="1" ht="18.75" customHeight="1">
      <c r="A20" s="90"/>
      <c r="B20" s="153"/>
      <c r="C20" s="154"/>
      <c r="D20" s="155" t="s">
        <v>45</v>
      </c>
      <c r="E20" s="155"/>
      <c r="F20" s="155"/>
      <c r="G20" s="155"/>
      <c r="H20" s="156">
        <v>3000000</v>
      </c>
      <c r="I20" s="156">
        <v>4780000</v>
      </c>
      <c r="J20" s="156">
        <v>4142643</v>
      </c>
      <c r="K20" s="156">
        <v>3910884</v>
      </c>
      <c r="L20" s="156">
        <v>3019126</v>
      </c>
      <c r="M20" s="156">
        <v>2478436</v>
      </c>
      <c r="N20" s="156">
        <v>1807745</v>
      </c>
      <c r="O20" s="156">
        <v>394469</v>
      </c>
      <c r="P20" s="156">
        <v>0</v>
      </c>
      <c r="Q20" s="156">
        <v>0</v>
      </c>
      <c r="R20" s="156">
        <v>0</v>
      </c>
      <c r="S20" s="156">
        <v>0</v>
      </c>
      <c r="T20" s="156">
        <v>0</v>
      </c>
      <c r="U20" s="156">
        <v>0</v>
      </c>
      <c r="V20" s="156">
        <v>0</v>
      </c>
      <c r="W20" s="156">
        <v>0</v>
      </c>
      <c r="X20" s="171">
        <v>0</v>
      </c>
      <c r="Y20" s="157"/>
    </row>
    <row r="21" spans="1:24" s="98" customFormat="1" ht="9.75" customHeight="1">
      <c r="A21" s="36"/>
      <c r="B21" s="140"/>
      <c r="C21" s="159"/>
      <c r="D21" s="160" t="s">
        <v>46</v>
      </c>
      <c r="E21" s="160"/>
      <c r="F21" s="160"/>
      <c r="G21" s="160"/>
      <c r="H21" s="142" t="s">
        <v>76</v>
      </c>
      <c r="I21" s="142" t="s">
        <v>76</v>
      </c>
      <c r="J21" s="142" t="s">
        <v>76</v>
      </c>
      <c r="K21" s="142" t="s">
        <v>76</v>
      </c>
      <c r="L21" s="142" t="s">
        <v>76</v>
      </c>
      <c r="M21" s="142" t="s">
        <v>76</v>
      </c>
      <c r="N21" s="142" t="s">
        <v>76</v>
      </c>
      <c r="O21" s="142" t="s">
        <v>76</v>
      </c>
      <c r="P21" s="142" t="s">
        <v>76</v>
      </c>
      <c r="Q21" s="142" t="s">
        <v>76</v>
      </c>
      <c r="R21" s="142" t="s">
        <v>76</v>
      </c>
      <c r="S21" s="142" t="s">
        <v>76</v>
      </c>
      <c r="T21" s="142" t="s">
        <v>76</v>
      </c>
      <c r="U21" s="142" t="s">
        <v>76</v>
      </c>
      <c r="V21" s="142" t="s">
        <v>76</v>
      </c>
      <c r="W21" s="142" t="s">
        <v>76</v>
      </c>
      <c r="X21" s="167" t="s">
        <v>76</v>
      </c>
    </row>
    <row r="22" spans="1:24" s="98" customFormat="1" ht="21" customHeight="1">
      <c r="A22" s="36"/>
      <c r="B22" s="140"/>
      <c r="C22" s="159"/>
      <c r="D22" s="129" t="s">
        <v>47</v>
      </c>
      <c r="E22" s="161"/>
      <c r="F22" s="161"/>
      <c r="G22" s="161"/>
      <c r="H22" s="99">
        <f>H20</f>
        <v>3000000</v>
      </c>
      <c r="I22" s="99">
        <f aca="true" t="shared" si="6" ref="I22:X22">I20</f>
        <v>4780000</v>
      </c>
      <c r="J22" s="99">
        <f t="shared" si="6"/>
        <v>4142643</v>
      </c>
      <c r="K22" s="99">
        <f t="shared" si="6"/>
        <v>3910884</v>
      </c>
      <c r="L22" s="99">
        <f t="shared" si="6"/>
        <v>3019126</v>
      </c>
      <c r="M22" s="99">
        <f t="shared" si="6"/>
        <v>2478436</v>
      </c>
      <c r="N22" s="99">
        <f t="shared" si="6"/>
        <v>1807745</v>
      </c>
      <c r="O22" s="99">
        <f t="shared" si="6"/>
        <v>394469</v>
      </c>
      <c r="P22" s="99">
        <f t="shared" si="6"/>
        <v>0</v>
      </c>
      <c r="Q22" s="99">
        <f t="shared" si="6"/>
        <v>0</v>
      </c>
      <c r="R22" s="99">
        <f t="shared" si="6"/>
        <v>0</v>
      </c>
      <c r="S22" s="99">
        <f t="shared" si="6"/>
        <v>0</v>
      </c>
      <c r="T22" s="99">
        <f t="shared" si="6"/>
        <v>0</v>
      </c>
      <c r="U22" s="99">
        <f t="shared" si="6"/>
        <v>0</v>
      </c>
      <c r="V22" s="99">
        <f t="shared" si="6"/>
        <v>0</v>
      </c>
      <c r="W22" s="99">
        <f t="shared" si="6"/>
        <v>0</v>
      </c>
      <c r="X22" s="168">
        <f t="shared" si="6"/>
        <v>0</v>
      </c>
    </row>
    <row r="23" spans="1:24" s="98" customFormat="1" ht="21" customHeight="1">
      <c r="A23" s="35"/>
      <c r="B23" s="92"/>
      <c r="C23" s="120" t="s">
        <v>48</v>
      </c>
      <c r="D23" s="162"/>
      <c r="E23" s="162"/>
      <c r="F23" s="162"/>
      <c r="G23" s="162"/>
      <c r="H23" s="94">
        <v>83768724</v>
      </c>
      <c r="I23" s="94">
        <v>49346000</v>
      </c>
      <c r="J23" s="94">
        <v>44944000</v>
      </c>
      <c r="K23" s="94">
        <v>68417500</v>
      </c>
      <c r="L23" s="94">
        <v>65933000</v>
      </c>
      <c r="M23" s="94">
        <v>50000000</v>
      </c>
      <c r="N23" s="94">
        <v>50000000</v>
      </c>
      <c r="O23" s="94">
        <v>50000000</v>
      </c>
      <c r="P23" s="94">
        <v>50000000</v>
      </c>
      <c r="Q23" s="94">
        <v>50000000</v>
      </c>
      <c r="R23" s="94">
        <v>50000000</v>
      </c>
      <c r="S23" s="94">
        <v>50000000</v>
      </c>
      <c r="T23" s="94">
        <v>50000000</v>
      </c>
      <c r="U23" s="94">
        <v>50000000</v>
      </c>
      <c r="V23" s="94">
        <v>50000000</v>
      </c>
      <c r="W23" s="94">
        <v>50000000</v>
      </c>
      <c r="X23" s="165">
        <v>50000000</v>
      </c>
    </row>
    <row r="24" spans="1:24" s="98" customFormat="1" ht="9.75" customHeight="1">
      <c r="A24" s="35"/>
      <c r="B24" s="92"/>
      <c r="C24" s="120" t="s">
        <v>35</v>
      </c>
      <c r="D24" s="162"/>
      <c r="E24" s="162"/>
      <c r="F24" s="162"/>
      <c r="G24" s="162"/>
      <c r="H24" s="138" t="s">
        <v>76</v>
      </c>
      <c r="I24" s="138" t="s">
        <v>76</v>
      </c>
      <c r="J24" s="138" t="s">
        <v>76</v>
      </c>
      <c r="K24" s="138" t="s">
        <v>76</v>
      </c>
      <c r="L24" s="138" t="s">
        <v>76</v>
      </c>
      <c r="M24" s="138" t="s">
        <v>76</v>
      </c>
      <c r="N24" s="138" t="s">
        <v>76</v>
      </c>
      <c r="O24" s="138" t="s">
        <v>76</v>
      </c>
      <c r="P24" s="138" t="s">
        <v>76</v>
      </c>
      <c r="Q24" s="138" t="s">
        <v>76</v>
      </c>
      <c r="R24" s="138" t="s">
        <v>76</v>
      </c>
      <c r="S24" s="138" t="s">
        <v>76</v>
      </c>
      <c r="T24" s="138" t="s">
        <v>76</v>
      </c>
      <c r="U24" s="138" t="s">
        <v>76</v>
      </c>
      <c r="V24" s="138" t="s">
        <v>76</v>
      </c>
      <c r="W24" s="138" t="s">
        <v>76</v>
      </c>
      <c r="X24" s="166" t="s">
        <v>76</v>
      </c>
    </row>
    <row r="25" spans="1:24" s="53" customFormat="1" ht="21" customHeight="1" thickBot="1">
      <c r="A25" s="35"/>
      <c r="B25" s="45"/>
      <c r="C25" s="8"/>
      <c r="D25" s="9" t="s">
        <v>44</v>
      </c>
      <c r="E25" s="9"/>
      <c r="F25" s="9"/>
      <c r="G25" s="9"/>
      <c r="H25" s="23">
        <v>23842652</v>
      </c>
      <c r="I25" s="23">
        <v>20020000</v>
      </c>
      <c r="J25" s="23">
        <v>13864000</v>
      </c>
      <c r="K25" s="23">
        <v>17750000</v>
      </c>
      <c r="L25" s="23">
        <v>17000000</v>
      </c>
      <c r="M25" s="23">
        <v>11152000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172">
        <v>0</v>
      </c>
    </row>
    <row r="26" spans="1:24" ht="21" customHeight="1" thickBot="1">
      <c r="A26" s="39" t="s">
        <v>15</v>
      </c>
      <c r="B26" s="46" t="s">
        <v>49</v>
      </c>
      <c r="C26" s="10"/>
      <c r="D26" s="11"/>
      <c r="E26" s="11"/>
      <c r="F26" s="11"/>
      <c r="G26" s="11"/>
      <c r="H26" s="26">
        <f>H5-H13</f>
        <v>-13243300</v>
      </c>
      <c r="I26" s="26">
        <f aca="true" t="shared" si="7" ref="I26:X26">I5-I13</f>
        <v>5764199.649999976</v>
      </c>
      <c r="J26" s="26">
        <f t="shared" si="7"/>
        <v>5964200.416249961</v>
      </c>
      <c r="K26" s="26">
        <f t="shared" si="7"/>
        <v>12964200.426656127</v>
      </c>
      <c r="L26" s="26">
        <f t="shared" si="7"/>
        <v>14964199.62232253</v>
      </c>
      <c r="M26" s="26">
        <f t="shared" si="7"/>
        <v>15083999.530630559</v>
      </c>
      <c r="N26" s="26">
        <f t="shared" si="7"/>
        <v>14999999.68842128</v>
      </c>
      <c r="O26" s="26">
        <f t="shared" si="7"/>
        <v>16999999.67710927</v>
      </c>
      <c r="P26" s="26">
        <f t="shared" si="7"/>
        <v>-0.21833011507987976</v>
      </c>
      <c r="Q26" s="26">
        <f t="shared" si="7"/>
        <v>-0.21833011507987976</v>
      </c>
      <c r="R26" s="26">
        <f t="shared" si="7"/>
        <v>-0.21833011507987976</v>
      </c>
      <c r="S26" s="26">
        <f t="shared" si="7"/>
        <v>-0.21833011507987976</v>
      </c>
      <c r="T26" s="26">
        <f t="shared" si="7"/>
        <v>-0.21833011507987976</v>
      </c>
      <c r="U26" s="26">
        <f t="shared" si="7"/>
        <v>-0.21833011507987976</v>
      </c>
      <c r="V26" s="26">
        <f t="shared" si="7"/>
        <v>-0.21833011507987976</v>
      </c>
      <c r="W26" s="26">
        <f t="shared" si="7"/>
        <v>-0.21833011507987976</v>
      </c>
      <c r="X26" s="173">
        <f t="shared" si="7"/>
        <v>-0.21833011507987976</v>
      </c>
    </row>
    <row r="27" spans="1:24" ht="21" customHeight="1" thickBot="1">
      <c r="A27" s="40" t="s">
        <v>16</v>
      </c>
      <c r="B27" s="47" t="s">
        <v>50</v>
      </c>
      <c r="C27" s="12"/>
      <c r="D27" s="13"/>
      <c r="E27" s="13"/>
      <c r="F27" s="13"/>
      <c r="G27" s="13"/>
      <c r="H27" s="27">
        <f>H6-H14</f>
        <v>10360</v>
      </c>
      <c r="I27" s="27">
        <f aca="true" t="shared" si="8" ref="I27:X27">I6-I14</f>
        <v>2572324.649999976</v>
      </c>
      <c r="J27" s="27">
        <f t="shared" si="8"/>
        <v>7660195.416249961</v>
      </c>
      <c r="K27" s="27">
        <f t="shared" si="8"/>
        <v>56381700.42665616</v>
      </c>
      <c r="L27" s="27">
        <f t="shared" si="8"/>
        <v>60897199.62232253</v>
      </c>
      <c r="M27" s="27">
        <f t="shared" si="8"/>
        <v>47083999.53063056</v>
      </c>
      <c r="N27" s="27">
        <f t="shared" si="8"/>
        <v>47999999.68842128</v>
      </c>
      <c r="O27" s="27">
        <f t="shared" si="8"/>
        <v>50999999.67710924</v>
      </c>
      <c r="P27" s="27">
        <f t="shared" si="8"/>
        <v>49999999.781669885</v>
      </c>
      <c r="Q27" s="27">
        <f t="shared" si="8"/>
        <v>49999999.781669885</v>
      </c>
      <c r="R27" s="27">
        <f t="shared" si="8"/>
        <v>49999999.781669885</v>
      </c>
      <c r="S27" s="27">
        <f t="shared" si="8"/>
        <v>49999999.781669885</v>
      </c>
      <c r="T27" s="27">
        <f t="shared" si="8"/>
        <v>49999999.781669885</v>
      </c>
      <c r="U27" s="27">
        <f t="shared" si="8"/>
        <v>49999999.781669885</v>
      </c>
      <c r="V27" s="27">
        <f t="shared" si="8"/>
        <v>49999999.781669885</v>
      </c>
      <c r="W27" s="27">
        <f t="shared" si="8"/>
        <v>49999999.781669885</v>
      </c>
      <c r="X27" s="174">
        <f t="shared" si="8"/>
        <v>49999999.781669885</v>
      </c>
    </row>
    <row r="28" spans="1:24" ht="21" customHeight="1">
      <c r="A28" s="34" t="s">
        <v>17</v>
      </c>
      <c r="B28" s="44" t="s">
        <v>31</v>
      </c>
      <c r="C28" s="5"/>
      <c r="D28" s="6"/>
      <c r="E28" s="6"/>
      <c r="F28" s="6"/>
      <c r="G28" s="6"/>
      <c r="H28" s="22">
        <f>SUM(H29,H31,H33)</f>
        <v>22043300</v>
      </c>
      <c r="I28" s="22">
        <f aca="true" t="shared" si="9" ref="I28:X28">SUM(I29,I31,I33)</f>
        <v>35800</v>
      </c>
      <c r="J28" s="22">
        <f t="shared" si="9"/>
        <v>35800</v>
      </c>
      <c r="K28" s="22">
        <f t="shared" si="9"/>
        <v>35800</v>
      </c>
      <c r="L28" s="22">
        <f t="shared" si="9"/>
        <v>35800</v>
      </c>
      <c r="M28" s="22">
        <f t="shared" si="9"/>
        <v>0</v>
      </c>
      <c r="N28" s="22">
        <f t="shared" si="9"/>
        <v>0</v>
      </c>
      <c r="O28" s="22">
        <f t="shared" si="9"/>
        <v>0</v>
      </c>
      <c r="P28" s="22">
        <f t="shared" si="9"/>
        <v>0</v>
      </c>
      <c r="Q28" s="22">
        <f t="shared" si="9"/>
        <v>0</v>
      </c>
      <c r="R28" s="22">
        <f t="shared" si="9"/>
        <v>0</v>
      </c>
      <c r="S28" s="22">
        <f t="shared" si="9"/>
        <v>0</v>
      </c>
      <c r="T28" s="22">
        <f t="shared" si="9"/>
        <v>0</v>
      </c>
      <c r="U28" s="22">
        <f t="shared" si="9"/>
        <v>0</v>
      </c>
      <c r="V28" s="22">
        <f t="shared" si="9"/>
        <v>0</v>
      </c>
      <c r="W28" s="22">
        <f t="shared" si="9"/>
        <v>0</v>
      </c>
      <c r="X28" s="164">
        <f t="shared" si="9"/>
        <v>0</v>
      </c>
    </row>
    <row r="29" spans="1:24" ht="31.5" customHeight="1">
      <c r="A29" s="35"/>
      <c r="B29" s="48"/>
      <c r="C29" s="198" t="s">
        <v>51</v>
      </c>
      <c r="D29" s="199"/>
      <c r="E29" s="76"/>
      <c r="F29" s="76"/>
      <c r="G29" s="76"/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172">
        <v>0</v>
      </c>
    </row>
    <row r="30" spans="1:24" ht="21" customHeight="1">
      <c r="A30" s="35"/>
      <c r="B30" s="49"/>
      <c r="C30" s="120"/>
      <c r="D30" s="121" t="s">
        <v>52</v>
      </c>
      <c r="E30" s="77"/>
      <c r="F30" s="77"/>
      <c r="G30" s="77"/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172">
        <v>0</v>
      </c>
    </row>
    <row r="31" spans="1:24" ht="21" customHeight="1">
      <c r="A31" s="35"/>
      <c r="B31" s="48"/>
      <c r="C31" s="120" t="s">
        <v>53</v>
      </c>
      <c r="D31" s="122"/>
      <c r="E31" s="78"/>
      <c r="F31" s="78"/>
      <c r="G31" s="78"/>
      <c r="H31" s="23">
        <v>22000000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172">
        <v>0</v>
      </c>
    </row>
    <row r="32" spans="1:24" s="95" customFormat="1" ht="21" customHeight="1">
      <c r="A32" s="35"/>
      <c r="B32" s="137"/>
      <c r="C32" s="120"/>
      <c r="D32" s="97" t="s">
        <v>54</v>
      </c>
      <c r="E32" s="97"/>
      <c r="F32" s="97"/>
      <c r="G32" s="97"/>
      <c r="H32" s="94">
        <v>13243300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4">
        <v>0</v>
      </c>
      <c r="R32" s="94">
        <v>0</v>
      </c>
      <c r="S32" s="94">
        <v>0</v>
      </c>
      <c r="T32" s="94">
        <v>0</v>
      </c>
      <c r="U32" s="94">
        <v>0</v>
      </c>
      <c r="V32" s="94">
        <v>0</v>
      </c>
      <c r="W32" s="94">
        <v>0</v>
      </c>
      <c r="X32" s="165">
        <v>0</v>
      </c>
    </row>
    <row r="33" spans="1:24" ht="21" customHeight="1">
      <c r="A33" s="35"/>
      <c r="B33" s="48"/>
      <c r="C33" s="120" t="s">
        <v>55</v>
      </c>
      <c r="D33" s="122"/>
      <c r="E33" s="78"/>
      <c r="F33" s="78"/>
      <c r="G33" s="78"/>
      <c r="H33" s="23">
        <v>43300</v>
      </c>
      <c r="I33" s="23">
        <v>35800</v>
      </c>
      <c r="J33" s="23">
        <v>35800</v>
      </c>
      <c r="K33" s="23">
        <v>35800</v>
      </c>
      <c r="L33" s="23">
        <v>35800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172">
        <v>0</v>
      </c>
    </row>
    <row r="34" spans="1:24" s="95" customFormat="1" ht="21" customHeight="1" thickBot="1">
      <c r="A34" s="37"/>
      <c r="B34" s="133"/>
      <c r="C34" s="123"/>
      <c r="D34" s="124" t="s">
        <v>54</v>
      </c>
      <c r="E34" s="124"/>
      <c r="F34" s="124"/>
      <c r="G34" s="124"/>
      <c r="H34" s="100"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0</v>
      </c>
      <c r="N34" s="100">
        <v>0</v>
      </c>
      <c r="O34" s="100">
        <v>0</v>
      </c>
      <c r="P34" s="100">
        <v>0</v>
      </c>
      <c r="Q34" s="100">
        <v>0</v>
      </c>
      <c r="R34" s="100">
        <v>0</v>
      </c>
      <c r="S34" s="100">
        <v>0</v>
      </c>
      <c r="T34" s="100">
        <v>0</v>
      </c>
      <c r="U34" s="100">
        <v>0</v>
      </c>
      <c r="V34" s="100">
        <v>0</v>
      </c>
      <c r="W34" s="100">
        <v>0</v>
      </c>
      <c r="X34" s="169">
        <v>0</v>
      </c>
    </row>
    <row r="35" spans="1:24" ht="21" customHeight="1">
      <c r="A35" s="41" t="s">
        <v>18</v>
      </c>
      <c r="B35" s="50" t="s">
        <v>56</v>
      </c>
      <c r="C35" s="125"/>
      <c r="D35" s="126"/>
      <c r="E35" s="79"/>
      <c r="F35" s="79"/>
      <c r="G35" s="79"/>
      <c r="H35" s="28">
        <f>SUM(H36,H38)</f>
        <v>8800000</v>
      </c>
      <c r="I35" s="28">
        <f aca="true" t="shared" si="10" ref="I35:X35">SUM(I36,I38)</f>
        <v>5800000</v>
      </c>
      <c r="J35" s="28">
        <f t="shared" si="10"/>
        <v>6000000</v>
      </c>
      <c r="K35" s="28">
        <f t="shared" si="10"/>
        <v>13000000</v>
      </c>
      <c r="L35" s="28">
        <f t="shared" si="10"/>
        <v>15000000</v>
      </c>
      <c r="M35" s="28">
        <f t="shared" si="10"/>
        <v>15084000</v>
      </c>
      <c r="N35" s="28">
        <f t="shared" si="10"/>
        <v>15000000</v>
      </c>
      <c r="O35" s="28">
        <f t="shared" si="10"/>
        <v>17000000</v>
      </c>
      <c r="P35" s="28">
        <f t="shared" si="10"/>
        <v>0</v>
      </c>
      <c r="Q35" s="28">
        <f t="shared" si="10"/>
        <v>0</v>
      </c>
      <c r="R35" s="28">
        <f t="shared" si="10"/>
        <v>0</v>
      </c>
      <c r="S35" s="28">
        <f t="shared" si="10"/>
        <v>0</v>
      </c>
      <c r="T35" s="28">
        <f t="shared" si="10"/>
        <v>0</v>
      </c>
      <c r="U35" s="28">
        <f t="shared" si="10"/>
        <v>0</v>
      </c>
      <c r="V35" s="28">
        <f t="shared" si="10"/>
        <v>0</v>
      </c>
      <c r="W35" s="28">
        <f t="shared" si="10"/>
        <v>0</v>
      </c>
      <c r="X35" s="175">
        <f t="shared" si="10"/>
        <v>0</v>
      </c>
    </row>
    <row r="36" spans="1:24" ht="21" customHeight="1">
      <c r="A36" s="35"/>
      <c r="B36" s="49"/>
      <c r="C36" s="191" t="s">
        <v>57</v>
      </c>
      <c r="D36" s="192"/>
      <c r="E36" s="76"/>
      <c r="F36" s="76"/>
      <c r="G36" s="76"/>
      <c r="H36" s="23">
        <v>8800000</v>
      </c>
      <c r="I36" s="23">
        <v>5800000</v>
      </c>
      <c r="J36" s="23">
        <v>6000000</v>
      </c>
      <c r="K36" s="23">
        <v>13000000</v>
      </c>
      <c r="L36" s="23">
        <v>15000000</v>
      </c>
      <c r="M36" s="23">
        <v>15084000</v>
      </c>
      <c r="N36" s="23">
        <v>15000000</v>
      </c>
      <c r="O36" s="23">
        <v>17000000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172">
        <v>0</v>
      </c>
    </row>
    <row r="37" spans="1:24" ht="21" customHeight="1">
      <c r="A37" s="35"/>
      <c r="B37" s="45"/>
      <c r="C37" s="211" t="s">
        <v>58</v>
      </c>
      <c r="D37" s="212"/>
      <c r="E37" s="80"/>
      <c r="F37" s="80"/>
      <c r="G37" s="80"/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172">
        <v>0</v>
      </c>
    </row>
    <row r="38" spans="1:24" ht="21" customHeight="1" thickBot="1">
      <c r="A38" s="37"/>
      <c r="B38" s="51"/>
      <c r="C38" s="123" t="s">
        <v>59</v>
      </c>
      <c r="D38" s="130"/>
      <c r="E38" s="81"/>
      <c r="F38" s="81"/>
      <c r="G38" s="81"/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176">
        <v>0</v>
      </c>
    </row>
    <row r="39" spans="1:239" ht="21" customHeight="1">
      <c r="A39" s="41" t="s">
        <v>19</v>
      </c>
      <c r="B39" s="44" t="s">
        <v>60</v>
      </c>
      <c r="C39" s="131"/>
      <c r="D39" s="132"/>
      <c r="E39" s="79"/>
      <c r="F39" s="79"/>
      <c r="G39" s="79"/>
      <c r="H39" s="28">
        <v>86884000</v>
      </c>
      <c r="I39" s="28">
        <f>H39-I36+I31</f>
        <v>81084000</v>
      </c>
      <c r="J39" s="28">
        <f>I39-J36+J31</f>
        <v>75084000</v>
      </c>
      <c r="K39" s="28">
        <f>J39-K36+K31</f>
        <v>62084000</v>
      </c>
      <c r="L39" s="28">
        <f aca="true" t="shared" si="11" ref="L39:X39">K39-L36+L31</f>
        <v>47084000</v>
      </c>
      <c r="M39" s="28">
        <f t="shared" si="11"/>
        <v>32000000</v>
      </c>
      <c r="N39" s="28">
        <f t="shared" si="11"/>
        <v>17000000</v>
      </c>
      <c r="O39" s="28">
        <f t="shared" si="11"/>
        <v>0</v>
      </c>
      <c r="P39" s="28">
        <f t="shared" si="11"/>
        <v>0</v>
      </c>
      <c r="Q39" s="28">
        <f t="shared" si="11"/>
        <v>0</v>
      </c>
      <c r="R39" s="28">
        <f t="shared" si="11"/>
        <v>0</v>
      </c>
      <c r="S39" s="28">
        <f t="shared" si="11"/>
        <v>0</v>
      </c>
      <c r="T39" s="28">
        <f t="shared" si="11"/>
        <v>0</v>
      </c>
      <c r="U39" s="28">
        <f t="shared" si="11"/>
        <v>0</v>
      </c>
      <c r="V39" s="28">
        <f t="shared" si="11"/>
        <v>0</v>
      </c>
      <c r="W39" s="28">
        <f t="shared" si="11"/>
        <v>0</v>
      </c>
      <c r="X39" s="175">
        <f t="shared" si="11"/>
        <v>0</v>
      </c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</row>
    <row r="40" spans="1:239" s="95" customFormat="1" ht="21" customHeight="1">
      <c r="A40" s="41"/>
      <c r="B40" s="134"/>
      <c r="C40" s="209" t="s">
        <v>61</v>
      </c>
      <c r="D40" s="210"/>
      <c r="E40" s="135"/>
      <c r="F40" s="135"/>
      <c r="G40" s="135"/>
      <c r="H40" s="163">
        <v>0</v>
      </c>
      <c r="I40" s="163">
        <v>0</v>
      </c>
      <c r="J40" s="163">
        <v>0</v>
      </c>
      <c r="K40" s="163">
        <v>0</v>
      </c>
      <c r="L40" s="163">
        <v>0</v>
      </c>
      <c r="M40" s="163">
        <v>0</v>
      </c>
      <c r="N40" s="163">
        <v>0</v>
      </c>
      <c r="O40" s="163">
        <v>0</v>
      </c>
      <c r="P40" s="163">
        <v>0</v>
      </c>
      <c r="Q40" s="163">
        <v>0</v>
      </c>
      <c r="R40" s="163">
        <v>0</v>
      </c>
      <c r="S40" s="163">
        <v>0</v>
      </c>
      <c r="T40" s="163">
        <v>0</v>
      </c>
      <c r="U40" s="163">
        <v>0</v>
      </c>
      <c r="V40" s="163">
        <v>0</v>
      </c>
      <c r="W40" s="163">
        <v>0</v>
      </c>
      <c r="X40" s="177">
        <v>0</v>
      </c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6"/>
      <c r="FE40" s="136"/>
      <c r="FF40" s="136"/>
      <c r="FG40" s="136"/>
      <c r="FH40" s="136"/>
      <c r="FI40" s="136"/>
      <c r="FJ40" s="136"/>
      <c r="FK40" s="136"/>
      <c r="FL40" s="136"/>
      <c r="FM40" s="136"/>
      <c r="FN40" s="136"/>
      <c r="FO40" s="136"/>
      <c r="FP40" s="136"/>
      <c r="FQ40" s="136"/>
      <c r="FR40" s="136"/>
      <c r="FS40" s="136"/>
      <c r="FT40" s="136"/>
      <c r="FU40" s="136"/>
      <c r="FV40" s="136"/>
      <c r="FW40" s="136"/>
      <c r="FX40" s="136"/>
      <c r="FY40" s="136"/>
      <c r="FZ40" s="136"/>
      <c r="GA40" s="136"/>
      <c r="GB40" s="136"/>
      <c r="GC40" s="136"/>
      <c r="GD40" s="136"/>
      <c r="GE40" s="136"/>
      <c r="GF40" s="136"/>
      <c r="GG40" s="136"/>
      <c r="GH40" s="136"/>
      <c r="GI40" s="136"/>
      <c r="GJ40" s="136"/>
      <c r="GK40" s="136"/>
      <c r="GL40" s="136"/>
      <c r="GM40" s="136"/>
      <c r="GN40" s="136"/>
      <c r="GO40" s="136"/>
      <c r="GP40" s="136"/>
      <c r="GQ40" s="136"/>
      <c r="GR40" s="136"/>
      <c r="GS40" s="136"/>
      <c r="GT40" s="136"/>
      <c r="GU40" s="136"/>
      <c r="GV40" s="136"/>
      <c r="GW40" s="136"/>
      <c r="GX40" s="136"/>
      <c r="GY40" s="136"/>
      <c r="GZ40" s="136"/>
      <c r="HA40" s="136"/>
      <c r="HB40" s="136"/>
      <c r="HC40" s="136"/>
      <c r="HD40" s="136"/>
      <c r="HE40" s="136"/>
      <c r="HF40" s="136"/>
      <c r="HG40" s="136"/>
      <c r="HH40" s="136"/>
      <c r="HI40" s="136"/>
      <c r="HJ40" s="136"/>
      <c r="HK40" s="136"/>
      <c r="HL40" s="136"/>
      <c r="HM40" s="136"/>
      <c r="HN40" s="136"/>
      <c r="HO40" s="136"/>
      <c r="HP40" s="136"/>
      <c r="HQ40" s="136"/>
      <c r="HR40" s="136"/>
      <c r="HS40" s="136"/>
      <c r="HT40" s="136"/>
      <c r="HU40" s="136"/>
      <c r="HV40" s="136"/>
      <c r="HW40" s="136"/>
      <c r="HX40" s="136"/>
      <c r="HY40" s="136"/>
      <c r="HZ40" s="136"/>
      <c r="IA40" s="136"/>
      <c r="IB40" s="136"/>
      <c r="IC40" s="136"/>
      <c r="ID40" s="136"/>
      <c r="IE40" s="136"/>
    </row>
    <row r="41" spans="1:24" ht="21" customHeight="1">
      <c r="A41" s="38" t="s">
        <v>20</v>
      </c>
      <c r="B41" s="195" t="s">
        <v>62</v>
      </c>
      <c r="C41" s="196"/>
      <c r="D41" s="197"/>
      <c r="E41" s="82"/>
      <c r="F41" s="82"/>
      <c r="G41" s="82"/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178">
        <v>0</v>
      </c>
    </row>
    <row r="42" spans="1:24" s="53" customFormat="1" ht="21" customHeight="1">
      <c r="A42" s="35" t="s">
        <v>21</v>
      </c>
      <c r="B42" s="193" t="s">
        <v>63</v>
      </c>
      <c r="C42" s="194"/>
      <c r="D42" s="194"/>
      <c r="E42" s="75"/>
      <c r="F42" s="75"/>
      <c r="G42" s="75"/>
      <c r="H42" s="65">
        <f>H39/H5*100</f>
        <v>35.57995877452178</v>
      </c>
      <c r="I42" s="65">
        <f>I39/I5*100</f>
        <v>35.16852605642348</v>
      </c>
      <c r="J42" s="66" t="s">
        <v>76</v>
      </c>
      <c r="K42" s="66" t="s">
        <v>76</v>
      </c>
      <c r="L42" s="66" t="s">
        <v>76</v>
      </c>
      <c r="M42" s="66" t="s">
        <v>76</v>
      </c>
      <c r="N42" s="66" t="s">
        <v>76</v>
      </c>
      <c r="O42" s="66" t="s">
        <v>76</v>
      </c>
      <c r="P42" s="66" t="s">
        <v>76</v>
      </c>
      <c r="Q42" s="66" t="s">
        <v>76</v>
      </c>
      <c r="R42" s="66" t="s">
        <v>76</v>
      </c>
      <c r="S42" s="66" t="s">
        <v>76</v>
      </c>
      <c r="T42" s="66" t="s">
        <v>76</v>
      </c>
      <c r="U42" s="66" t="s">
        <v>76</v>
      </c>
      <c r="V42" s="66" t="s">
        <v>76</v>
      </c>
      <c r="W42" s="66" t="s">
        <v>76</v>
      </c>
      <c r="X42" s="179" t="s">
        <v>76</v>
      </c>
    </row>
    <row r="43" spans="1:24" s="53" customFormat="1" ht="21" customHeight="1">
      <c r="A43" s="35" t="s">
        <v>64</v>
      </c>
      <c r="B43" s="193" t="s">
        <v>65</v>
      </c>
      <c r="C43" s="193"/>
      <c r="D43" s="193"/>
      <c r="E43" s="74"/>
      <c r="F43" s="74"/>
      <c r="G43" s="74"/>
      <c r="H43" s="65">
        <f>(H39-H41)/H5*100</f>
        <v>35.57995877452178</v>
      </c>
      <c r="I43" s="65">
        <f>(I39-I41)/I5*100</f>
        <v>35.16852605642348</v>
      </c>
      <c r="J43" s="66" t="s">
        <v>76</v>
      </c>
      <c r="K43" s="66" t="s">
        <v>76</v>
      </c>
      <c r="L43" s="66" t="s">
        <v>76</v>
      </c>
      <c r="M43" s="66" t="s">
        <v>76</v>
      </c>
      <c r="N43" s="66" t="s">
        <v>76</v>
      </c>
      <c r="O43" s="66" t="s">
        <v>76</v>
      </c>
      <c r="P43" s="66" t="s">
        <v>76</v>
      </c>
      <c r="Q43" s="66" t="s">
        <v>76</v>
      </c>
      <c r="R43" s="66" t="s">
        <v>76</v>
      </c>
      <c r="S43" s="66" t="s">
        <v>76</v>
      </c>
      <c r="T43" s="66" t="s">
        <v>76</v>
      </c>
      <c r="U43" s="66" t="s">
        <v>76</v>
      </c>
      <c r="V43" s="66" t="s">
        <v>76</v>
      </c>
      <c r="W43" s="66" t="s">
        <v>76</v>
      </c>
      <c r="X43" s="179" t="s">
        <v>76</v>
      </c>
    </row>
    <row r="44" spans="1:24" s="53" customFormat="1" ht="21" customHeight="1">
      <c r="A44" s="35" t="s">
        <v>22</v>
      </c>
      <c r="B44" s="193" t="s">
        <v>66</v>
      </c>
      <c r="C44" s="193"/>
      <c r="D44" s="193"/>
      <c r="E44" s="74"/>
      <c r="F44" s="74"/>
      <c r="G44" s="74"/>
      <c r="H44" s="65">
        <f>(H36+H20+H60)/H5*100</f>
        <v>6.950779023123656</v>
      </c>
      <c r="I44" s="65">
        <f>(I36+I20+I60)/I5*100</f>
        <v>5.612214328546271</v>
      </c>
      <c r="J44" s="66" t="s">
        <v>76</v>
      </c>
      <c r="K44" s="66" t="s">
        <v>76</v>
      </c>
      <c r="L44" s="66" t="s">
        <v>76</v>
      </c>
      <c r="M44" s="66" t="s">
        <v>76</v>
      </c>
      <c r="N44" s="66" t="s">
        <v>76</v>
      </c>
      <c r="O44" s="66" t="s">
        <v>76</v>
      </c>
      <c r="P44" s="66" t="s">
        <v>76</v>
      </c>
      <c r="Q44" s="66" t="s">
        <v>76</v>
      </c>
      <c r="R44" s="66" t="s">
        <v>76</v>
      </c>
      <c r="S44" s="66" t="s">
        <v>76</v>
      </c>
      <c r="T44" s="66" t="s">
        <v>76</v>
      </c>
      <c r="U44" s="66" t="s">
        <v>76</v>
      </c>
      <c r="V44" s="66" t="s">
        <v>76</v>
      </c>
      <c r="W44" s="66" t="s">
        <v>76</v>
      </c>
      <c r="X44" s="179" t="s">
        <v>76</v>
      </c>
    </row>
    <row r="45" spans="1:24" s="53" customFormat="1" ht="21" customHeight="1">
      <c r="A45" s="35" t="s">
        <v>67</v>
      </c>
      <c r="B45" s="193" t="s">
        <v>68</v>
      </c>
      <c r="C45" s="193"/>
      <c r="D45" s="193"/>
      <c r="E45" s="74"/>
      <c r="F45" s="74"/>
      <c r="G45" s="74"/>
      <c r="H45" s="65">
        <f>(H36+H20+H60)/H5*100</f>
        <v>6.950779023123656</v>
      </c>
      <c r="I45" s="65">
        <f>(I36+I20+I60)/I5*100</f>
        <v>5.612214328546271</v>
      </c>
      <c r="J45" s="66" t="s">
        <v>76</v>
      </c>
      <c r="K45" s="66" t="s">
        <v>76</v>
      </c>
      <c r="L45" s="66" t="s">
        <v>76</v>
      </c>
      <c r="M45" s="66" t="s">
        <v>76</v>
      </c>
      <c r="N45" s="66" t="s">
        <v>76</v>
      </c>
      <c r="O45" s="66" t="s">
        <v>76</v>
      </c>
      <c r="P45" s="66" t="s">
        <v>76</v>
      </c>
      <c r="Q45" s="66" t="s">
        <v>76</v>
      </c>
      <c r="R45" s="66" t="s">
        <v>76</v>
      </c>
      <c r="S45" s="66" t="s">
        <v>76</v>
      </c>
      <c r="T45" s="66" t="s">
        <v>76</v>
      </c>
      <c r="U45" s="66" t="s">
        <v>76</v>
      </c>
      <c r="V45" s="66" t="s">
        <v>76</v>
      </c>
      <c r="W45" s="66" t="s">
        <v>76</v>
      </c>
      <c r="X45" s="179" t="s">
        <v>76</v>
      </c>
    </row>
    <row r="46" spans="1:24" ht="37.5" customHeight="1">
      <c r="A46" s="38" t="s">
        <v>23</v>
      </c>
      <c r="B46" s="195" t="s">
        <v>10</v>
      </c>
      <c r="C46" s="196"/>
      <c r="D46" s="197"/>
      <c r="E46" s="82"/>
      <c r="F46" s="82"/>
      <c r="G46" s="82"/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178">
        <v>0</v>
      </c>
    </row>
    <row r="47" spans="1:24" ht="21" customHeight="1">
      <c r="A47" s="38" t="s">
        <v>24</v>
      </c>
      <c r="B47" s="206" t="s">
        <v>69</v>
      </c>
      <c r="C47" s="198"/>
      <c r="D47" s="199"/>
      <c r="E47" s="76"/>
      <c r="F47" s="76"/>
      <c r="G47" s="76"/>
      <c r="H47" s="65">
        <f>(((E6+E11-E14)/E5)+((F6+F11-F14)/F5)+((G6+G11-G14)/G5))/3</f>
        <v>0.15216166143935306</v>
      </c>
      <c r="I47" s="65">
        <f>(((F6+F11-F14)/F5)+((G6+G11-G14)/G5)+((H6+H11-H14)/H5))/3</f>
        <v>0.19836302353621804</v>
      </c>
      <c r="J47" s="65">
        <f>(((G6+G11-G14)/G5)+((H6+H11-H14)/H5)+((I6+I11-I14)/I5))/3</f>
        <v>0.21511855891235485</v>
      </c>
      <c r="K47" s="65">
        <f>(((H6+H11-H14)/H5)+((I6+I11-I14)/I5)+((J6+J11-J14)/J5))/3</f>
        <v>0.20786211620406292</v>
      </c>
      <c r="L47" s="65">
        <f aca="true" t="shared" si="12" ref="L47:X47">(((I6+I11-I14)/I5)+((J6+J11-J14)/J5)+((K6+K11-K14)/K5))/3</f>
        <v>0.2343451030154308</v>
      </c>
      <c r="M47" s="65">
        <f t="shared" si="12"/>
        <v>0.26126347751570517</v>
      </c>
      <c r="N47" s="65">
        <f t="shared" si="12"/>
        <v>0.2779984583356953</v>
      </c>
      <c r="O47" s="65">
        <f t="shared" si="12"/>
        <v>0.25609980344867417</v>
      </c>
      <c r="P47" s="65">
        <f t="shared" si="12"/>
        <v>0.23592502595331452</v>
      </c>
      <c r="Q47" s="65">
        <f t="shared" si="12"/>
        <v>0.219314001657573</v>
      </c>
      <c r="R47" s="65">
        <f t="shared" si="12"/>
        <v>0.20391419294584037</v>
      </c>
      <c r="S47" s="65">
        <f t="shared" si="12"/>
        <v>0.18726591678528046</v>
      </c>
      <c r="T47" s="65">
        <f t="shared" si="12"/>
        <v>0.18726591678528046</v>
      </c>
      <c r="U47" s="65">
        <f t="shared" si="12"/>
        <v>0.18726591678528046</v>
      </c>
      <c r="V47" s="65">
        <f t="shared" si="12"/>
        <v>0.18726591678528046</v>
      </c>
      <c r="W47" s="65">
        <f t="shared" si="12"/>
        <v>0.18726591678528046</v>
      </c>
      <c r="X47" s="180">
        <f t="shared" si="12"/>
        <v>0.18726591678528046</v>
      </c>
    </row>
    <row r="48" spans="1:24" ht="21" customHeight="1">
      <c r="A48" s="38" t="s">
        <v>25</v>
      </c>
      <c r="B48" s="193" t="s">
        <v>70</v>
      </c>
      <c r="C48" s="193"/>
      <c r="D48" s="193"/>
      <c r="E48" s="74"/>
      <c r="F48" s="74"/>
      <c r="G48" s="74"/>
      <c r="H48" s="65">
        <f>(H36+H20+H60)/H5</f>
        <v>0.06950779023123656</v>
      </c>
      <c r="I48" s="65">
        <f aca="true" t="shared" si="13" ref="I48:X48">(I36+I20+I60)/I5</f>
        <v>0.05612214328546271</v>
      </c>
      <c r="J48" s="65">
        <f t="shared" si="13"/>
        <v>0.05649874878972852</v>
      </c>
      <c r="K48" s="65">
        <f t="shared" si="13"/>
        <v>0.07046979301341615</v>
      </c>
      <c r="L48" s="65">
        <f t="shared" si="13"/>
        <v>0.07553112530526546</v>
      </c>
      <c r="M48" s="65">
        <f t="shared" si="13"/>
        <v>0.0727777364967149</v>
      </c>
      <c r="N48" s="65">
        <f t="shared" si="13"/>
        <v>0.06816978286324103</v>
      </c>
      <c r="O48" s="65">
        <f t="shared" si="13"/>
        <v>0.06899285888807453</v>
      </c>
      <c r="P48" s="65">
        <f t="shared" si="13"/>
        <v>0.005834805243445693</v>
      </c>
      <c r="Q48" s="65">
        <f t="shared" si="13"/>
        <v>0.0030351011235955055</v>
      </c>
      <c r="R48" s="65">
        <f t="shared" si="13"/>
        <v>0.0014142284644194758</v>
      </c>
      <c r="S48" s="65">
        <f t="shared" si="13"/>
        <v>0.0008922996254681648</v>
      </c>
      <c r="T48" s="65">
        <f t="shared" si="13"/>
        <v>0.0008384344569288389</v>
      </c>
      <c r="U48" s="65">
        <f t="shared" si="13"/>
        <v>0.0007830973782771536</v>
      </c>
      <c r="V48" s="65">
        <f t="shared" si="13"/>
        <v>0.0007284981273408239</v>
      </c>
      <c r="W48" s="65">
        <f t="shared" si="13"/>
        <v>0.0006738988764044944</v>
      </c>
      <c r="X48" s="180">
        <f t="shared" si="13"/>
        <v>0.0006685917602996255</v>
      </c>
    </row>
    <row r="49" spans="1:24" s="55" customFormat="1" ht="23.25" customHeight="1">
      <c r="A49" s="105" t="s">
        <v>71</v>
      </c>
      <c r="B49" s="201" t="s">
        <v>0</v>
      </c>
      <c r="C49" s="201"/>
      <c r="D49" s="201"/>
      <c r="E49" s="106"/>
      <c r="F49" s="106"/>
      <c r="G49" s="106"/>
      <c r="H49" s="107" t="s">
        <v>82</v>
      </c>
      <c r="I49" s="107" t="s">
        <v>82</v>
      </c>
      <c r="J49" s="107" t="s">
        <v>82</v>
      </c>
      <c r="K49" s="107" t="s">
        <v>82</v>
      </c>
      <c r="L49" s="107" t="s">
        <v>82</v>
      </c>
      <c r="M49" s="107" t="s">
        <v>82</v>
      </c>
      <c r="N49" s="107" t="s">
        <v>82</v>
      </c>
      <c r="O49" s="107" t="s">
        <v>82</v>
      </c>
      <c r="P49" s="107" t="s">
        <v>82</v>
      </c>
      <c r="Q49" s="107" t="s">
        <v>82</v>
      </c>
      <c r="R49" s="107" t="s">
        <v>82</v>
      </c>
      <c r="S49" s="107" t="s">
        <v>82</v>
      </c>
      <c r="T49" s="107" t="s">
        <v>82</v>
      </c>
      <c r="U49" s="107" t="s">
        <v>82</v>
      </c>
      <c r="V49" s="107" t="s">
        <v>82</v>
      </c>
      <c r="W49" s="107" t="s">
        <v>82</v>
      </c>
      <c r="X49" s="181" t="s">
        <v>82</v>
      </c>
    </row>
    <row r="50" spans="1:24" s="55" customFormat="1" ht="21" customHeight="1">
      <c r="A50" s="105" t="s">
        <v>26</v>
      </c>
      <c r="B50" s="201" t="s">
        <v>1</v>
      </c>
      <c r="C50" s="201"/>
      <c r="D50" s="201"/>
      <c r="E50" s="106"/>
      <c r="F50" s="106"/>
      <c r="G50" s="106"/>
      <c r="H50" s="108">
        <f>(H36+H20+H60-H46)/H5</f>
        <v>0.06950779023123656</v>
      </c>
      <c r="I50" s="108">
        <f aca="true" t="shared" si="14" ref="I50:X50">(I36+I20+I60-I46)/I5</f>
        <v>0.05612214328546271</v>
      </c>
      <c r="J50" s="108">
        <f t="shared" si="14"/>
        <v>0.05649874878972852</v>
      </c>
      <c r="K50" s="108">
        <f t="shared" si="14"/>
        <v>0.07046979301341615</v>
      </c>
      <c r="L50" s="108">
        <f t="shared" si="14"/>
        <v>0.07553112530526546</v>
      </c>
      <c r="M50" s="108">
        <f t="shared" si="14"/>
        <v>0.0727777364967149</v>
      </c>
      <c r="N50" s="108">
        <f t="shared" si="14"/>
        <v>0.06816978286324103</v>
      </c>
      <c r="O50" s="108">
        <f t="shared" si="14"/>
        <v>0.06899285888807453</v>
      </c>
      <c r="P50" s="108">
        <f t="shared" si="14"/>
        <v>0.005834805243445693</v>
      </c>
      <c r="Q50" s="108">
        <f t="shared" si="14"/>
        <v>0.0030351011235955055</v>
      </c>
      <c r="R50" s="108">
        <f t="shared" si="14"/>
        <v>0.0014142284644194758</v>
      </c>
      <c r="S50" s="108">
        <f t="shared" si="14"/>
        <v>0.0008922996254681648</v>
      </c>
      <c r="T50" s="108">
        <f t="shared" si="14"/>
        <v>0.0008384344569288389</v>
      </c>
      <c r="U50" s="108">
        <f t="shared" si="14"/>
        <v>0.0007830973782771536</v>
      </c>
      <c r="V50" s="108">
        <f t="shared" si="14"/>
        <v>0.0007284981273408239</v>
      </c>
      <c r="W50" s="108">
        <f t="shared" si="14"/>
        <v>0.0006738988764044944</v>
      </c>
      <c r="X50" s="182">
        <f t="shared" si="14"/>
        <v>0.0006685917602996255</v>
      </c>
    </row>
    <row r="51" spans="1:24" s="55" customFormat="1" ht="21.75" customHeight="1">
      <c r="A51" s="105" t="s">
        <v>2</v>
      </c>
      <c r="B51" s="208" t="s">
        <v>3</v>
      </c>
      <c r="C51" s="208"/>
      <c r="D51" s="208"/>
      <c r="E51" s="109"/>
      <c r="F51" s="109"/>
      <c r="G51" s="109"/>
      <c r="H51" s="107" t="s">
        <v>82</v>
      </c>
      <c r="I51" s="107" t="s">
        <v>82</v>
      </c>
      <c r="J51" s="107" t="s">
        <v>82</v>
      </c>
      <c r="K51" s="107" t="s">
        <v>82</v>
      </c>
      <c r="L51" s="107" t="s">
        <v>82</v>
      </c>
      <c r="M51" s="107" t="s">
        <v>82</v>
      </c>
      <c r="N51" s="107" t="s">
        <v>82</v>
      </c>
      <c r="O51" s="107" t="s">
        <v>82</v>
      </c>
      <c r="P51" s="107" t="s">
        <v>82</v>
      </c>
      <c r="Q51" s="107" t="s">
        <v>82</v>
      </c>
      <c r="R51" s="107" t="s">
        <v>82</v>
      </c>
      <c r="S51" s="107" t="s">
        <v>82</v>
      </c>
      <c r="T51" s="107" t="s">
        <v>82</v>
      </c>
      <c r="U51" s="107" t="s">
        <v>82</v>
      </c>
      <c r="V51" s="107" t="s">
        <v>82</v>
      </c>
      <c r="W51" s="107" t="s">
        <v>82</v>
      </c>
      <c r="X51" s="181" t="s">
        <v>82</v>
      </c>
    </row>
    <row r="52" spans="1:24" s="95" customFormat="1" ht="21" customHeight="1">
      <c r="A52" s="41" t="s">
        <v>27</v>
      </c>
      <c r="B52" s="202" t="s">
        <v>4</v>
      </c>
      <c r="C52" s="203"/>
      <c r="D52" s="204"/>
      <c r="E52" s="103"/>
      <c r="F52" s="103"/>
      <c r="G52" s="103"/>
      <c r="H52" s="104" t="s">
        <v>76</v>
      </c>
      <c r="I52" s="104" t="s">
        <v>76</v>
      </c>
      <c r="J52" s="104" t="s">
        <v>76</v>
      </c>
      <c r="K52" s="104" t="s">
        <v>76</v>
      </c>
      <c r="L52" s="104" t="s">
        <v>76</v>
      </c>
      <c r="M52" s="104" t="s">
        <v>76</v>
      </c>
      <c r="N52" s="104" t="s">
        <v>76</v>
      </c>
      <c r="O52" s="104" t="s">
        <v>76</v>
      </c>
      <c r="P52" s="104" t="s">
        <v>76</v>
      </c>
      <c r="Q52" s="104" t="s">
        <v>76</v>
      </c>
      <c r="R52" s="104" t="s">
        <v>76</v>
      </c>
      <c r="S52" s="104" t="s">
        <v>76</v>
      </c>
      <c r="T52" s="104" t="s">
        <v>76</v>
      </c>
      <c r="U52" s="104" t="s">
        <v>76</v>
      </c>
      <c r="V52" s="104" t="s">
        <v>76</v>
      </c>
      <c r="W52" s="104" t="s">
        <v>76</v>
      </c>
      <c r="X52" s="183" t="s">
        <v>76</v>
      </c>
    </row>
    <row r="53" spans="1:24" ht="21" customHeight="1">
      <c r="A53" s="35"/>
      <c r="B53" s="45"/>
      <c r="C53" s="198" t="s">
        <v>74</v>
      </c>
      <c r="D53" s="199"/>
      <c r="E53" s="76"/>
      <c r="F53" s="76"/>
      <c r="G53" s="76"/>
      <c r="H53" s="23">
        <v>77521859</v>
      </c>
      <c r="I53" s="23">
        <v>77521859</v>
      </c>
      <c r="J53" s="23">
        <v>77521859</v>
      </c>
      <c r="K53" s="23">
        <f aca="true" t="shared" si="15" ref="K53:X53">J53*102.5%</f>
        <v>79459905.475</v>
      </c>
      <c r="L53" s="23">
        <f t="shared" si="15"/>
        <v>81446403.11187498</v>
      </c>
      <c r="M53" s="23">
        <f t="shared" si="15"/>
        <v>83482563.18967184</v>
      </c>
      <c r="N53" s="23">
        <f t="shared" si="15"/>
        <v>85569627.26941364</v>
      </c>
      <c r="O53" s="23">
        <f t="shared" si="15"/>
        <v>87708867.95114897</v>
      </c>
      <c r="P53" s="23">
        <f t="shared" si="15"/>
        <v>89901589.64992769</v>
      </c>
      <c r="Q53" s="23">
        <f t="shared" si="15"/>
        <v>92149129.39117588</v>
      </c>
      <c r="R53" s="23">
        <f t="shared" si="15"/>
        <v>94452857.62595527</v>
      </c>
      <c r="S53" s="23">
        <f t="shared" si="15"/>
        <v>96814179.06660414</v>
      </c>
      <c r="T53" s="23">
        <f t="shared" si="15"/>
        <v>99234533.54326923</v>
      </c>
      <c r="U53" s="23">
        <f t="shared" si="15"/>
        <v>101715396.88185096</v>
      </c>
      <c r="V53" s="23">
        <f t="shared" si="15"/>
        <v>104258281.80389722</v>
      </c>
      <c r="W53" s="23">
        <f t="shared" si="15"/>
        <v>106864738.84899464</v>
      </c>
      <c r="X53" s="172">
        <f t="shared" si="15"/>
        <v>109536357.3202195</v>
      </c>
    </row>
    <row r="54" spans="1:24" ht="21" customHeight="1">
      <c r="A54" s="35"/>
      <c r="B54" s="45"/>
      <c r="C54" s="198" t="s">
        <v>75</v>
      </c>
      <c r="D54" s="199"/>
      <c r="E54" s="76"/>
      <c r="F54" s="76"/>
      <c r="G54" s="76"/>
      <c r="H54" s="23">
        <v>15961373</v>
      </c>
      <c r="I54" s="23">
        <v>15961373</v>
      </c>
      <c r="J54" s="23">
        <v>15961373</v>
      </c>
      <c r="K54" s="23">
        <f aca="true" t="shared" si="16" ref="K54:X54">J54*102.5%</f>
        <v>16360407.325</v>
      </c>
      <c r="L54" s="23">
        <f t="shared" si="16"/>
        <v>16769417.508124998</v>
      </c>
      <c r="M54" s="23">
        <f t="shared" si="16"/>
        <v>17188652.94582812</v>
      </c>
      <c r="N54" s="23">
        <f t="shared" si="16"/>
        <v>17618369.26947382</v>
      </c>
      <c r="O54" s="23">
        <f t="shared" si="16"/>
        <v>18058828.501210663</v>
      </c>
      <c r="P54" s="23">
        <f t="shared" si="16"/>
        <v>18510299.21374093</v>
      </c>
      <c r="Q54" s="23">
        <f t="shared" si="16"/>
        <v>18973056.69408445</v>
      </c>
      <c r="R54" s="23">
        <f t="shared" si="16"/>
        <v>19447383.11143656</v>
      </c>
      <c r="S54" s="23">
        <f t="shared" si="16"/>
        <v>19933567.689222474</v>
      </c>
      <c r="T54" s="23">
        <f t="shared" si="16"/>
        <v>20431906.881453034</v>
      </c>
      <c r="U54" s="23">
        <f t="shared" si="16"/>
        <v>20942704.553489357</v>
      </c>
      <c r="V54" s="23">
        <f t="shared" si="16"/>
        <v>21466272.16732659</v>
      </c>
      <c r="W54" s="23">
        <f t="shared" si="16"/>
        <v>22002928.97150975</v>
      </c>
      <c r="X54" s="172">
        <f t="shared" si="16"/>
        <v>22553002.19579749</v>
      </c>
    </row>
    <row r="55" spans="1:24" s="114" customFormat="1" ht="21" customHeight="1">
      <c r="A55" s="110"/>
      <c r="B55" s="111"/>
      <c r="C55" s="216" t="s">
        <v>5</v>
      </c>
      <c r="D55" s="217"/>
      <c r="E55" s="112"/>
      <c r="F55" s="112"/>
      <c r="G55" s="112"/>
      <c r="H55" s="113">
        <v>26364783</v>
      </c>
      <c r="I55" s="113">
        <v>24962160</v>
      </c>
      <c r="J55" s="113">
        <v>22612380</v>
      </c>
      <c r="K55" s="113">
        <v>16092309</v>
      </c>
      <c r="L55" s="113">
        <v>10636091</v>
      </c>
      <c r="M55" s="113">
        <v>8885272</v>
      </c>
      <c r="N55" s="113">
        <v>8081154</v>
      </c>
      <c r="O55" s="113">
        <v>6798777</v>
      </c>
      <c r="P55" s="113">
        <v>1557893</v>
      </c>
      <c r="Q55" s="113">
        <v>810372</v>
      </c>
      <c r="R55" s="113">
        <v>377599</v>
      </c>
      <c r="S55" s="113">
        <v>238244</v>
      </c>
      <c r="T55" s="113">
        <v>223862</v>
      </c>
      <c r="U55" s="113">
        <v>209087</v>
      </c>
      <c r="V55" s="113">
        <v>194509</v>
      </c>
      <c r="W55" s="113">
        <v>179931</v>
      </c>
      <c r="X55" s="184">
        <v>178514</v>
      </c>
    </row>
    <row r="56" spans="1:24" s="114" customFormat="1" ht="21" customHeight="1" thickBot="1">
      <c r="A56" s="115"/>
      <c r="B56" s="116"/>
      <c r="C56" s="117" t="s">
        <v>6</v>
      </c>
      <c r="D56" s="118"/>
      <c r="E56" s="118"/>
      <c r="F56" s="118"/>
      <c r="G56" s="118"/>
      <c r="H56" s="119">
        <v>53751559</v>
      </c>
      <c r="I56" s="119">
        <v>48386000</v>
      </c>
      <c r="J56" s="119">
        <v>43984000</v>
      </c>
      <c r="K56" s="119">
        <v>67457500</v>
      </c>
      <c r="L56" s="119">
        <v>65213000</v>
      </c>
      <c r="M56" s="119">
        <v>28226000</v>
      </c>
      <c r="N56" s="119">
        <v>10000000</v>
      </c>
      <c r="O56" s="119">
        <v>0</v>
      </c>
      <c r="P56" s="119">
        <v>0</v>
      </c>
      <c r="Q56" s="119">
        <v>0</v>
      </c>
      <c r="R56" s="119">
        <v>0</v>
      </c>
      <c r="S56" s="119">
        <v>0</v>
      </c>
      <c r="T56" s="119">
        <v>0</v>
      </c>
      <c r="U56" s="119">
        <v>0</v>
      </c>
      <c r="V56" s="119">
        <v>0</v>
      </c>
      <c r="W56" s="119">
        <v>0</v>
      </c>
      <c r="X56" s="185">
        <v>0</v>
      </c>
    </row>
    <row r="57" spans="1:25" s="55" customFormat="1" ht="24" customHeight="1" thickBot="1">
      <c r="A57" s="101" t="s">
        <v>28</v>
      </c>
      <c r="B57" s="215" t="s">
        <v>7</v>
      </c>
      <c r="C57" s="215"/>
      <c r="D57" s="215"/>
      <c r="E57" s="89"/>
      <c r="F57" s="89"/>
      <c r="G57" s="89"/>
      <c r="H57" s="102" t="s">
        <v>76</v>
      </c>
      <c r="I57" s="102" t="s">
        <v>76</v>
      </c>
      <c r="J57" s="102" t="s">
        <v>76</v>
      </c>
      <c r="K57" s="102" t="s">
        <v>76</v>
      </c>
      <c r="L57" s="102" t="s">
        <v>76</v>
      </c>
      <c r="M57" s="102" t="s">
        <v>76</v>
      </c>
      <c r="N57" s="102" t="s">
        <v>76</v>
      </c>
      <c r="O57" s="102" t="s">
        <v>76</v>
      </c>
      <c r="P57" s="102" t="s">
        <v>76</v>
      </c>
      <c r="Q57" s="102" t="s">
        <v>76</v>
      </c>
      <c r="R57" s="102" t="s">
        <v>76</v>
      </c>
      <c r="S57" s="102" t="s">
        <v>76</v>
      </c>
      <c r="T57" s="102" t="s">
        <v>76</v>
      </c>
      <c r="U57" s="102" t="s">
        <v>76</v>
      </c>
      <c r="V57" s="102" t="s">
        <v>76</v>
      </c>
      <c r="W57" s="102" t="s">
        <v>76</v>
      </c>
      <c r="X57" s="186" t="s">
        <v>76</v>
      </c>
      <c r="Y57" s="91"/>
    </row>
    <row r="58" spans="1:24" s="55" customFormat="1" ht="21" customHeight="1">
      <c r="A58" s="42" t="s">
        <v>29</v>
      </c>
      <c r="B58" s="52" t="s">
        <v>8</v>
      </c>
      <c r="C58" s="14"/>
      <c r="D58" s="15"/>
      <c r="E58" s="83"/>
      <c r="F58" s="83"/>
      <c r="G58" s="83"/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  <c r="T58" s="56">
        <v>0</v>
      </c>
      <c r="U58" s="56">
        <v>0</v>
      </c>
      <c r="V58" s="56">
        <v>0</v>
      </c>
      <c r="W58" s="56">
        <v>0</v>
      </c>
      <c r="X58" s="187">
        <v>0</v>
      </c>
    </row>
    <row r="59" spans="1:24" s="55" customFormat="1" ht="21" customHeight="1" thickBot="1">
      <c r="A59" s="58"/>
      <c r="B59" s="59"/>
      <c r="C59" s="213" t="s">
        <v>81</v>
      </c>
      <c r="D59" s="214"/>
      <c r="E59" s="84"/>
      <c r="F59" s="84"/>
      <c r="G59" s="84"/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57">
        <v>0</v>
      </c>
      <c r="O59" s="57">
        <v>0</v>
      </c>
      <c r="P59" s="57">
        <v>0</v>
      </c>
      <c r="Q59" s="57">
        <v>0</v>
      </c>
      <c r="R59" s="57">
        <v>0</v>
      </c>
      <c r="S59" s="57">
        <v>0</v>
      </c>
      <c r="T59" s="57">
        <v>0</v>
      </c>
      <c r="U59" s="57">
        <v>0</v>
      </c>
      <c r="V59" s="57">
        <v>0</v>
      </c>
      <c r="W59" s="57">
        <v>0</v>
      </c>
      <c r="X59" s="188">
        <v>0</v>
      </c>
    </row>
    <row r="60" spans="1:24" s="62" customFormat="1" ht="28.5" customHeight="1" thickBot="1">
      <c r="A60" s="60" t="s">
        <v>30</v>
      </c>
      <c r="B60" s="218" t="s">
        <v>32</v>
      </c>
      <c r="C60" s="219"/>
      <c r="D60" s="220"/>
      <c r="E60" s="72"/>
      <c r="F60" s="72"/>
      <c r="G60" s="72"/>
      <c r="H60" s="61">
        <v>5173361</v>
      </c>
      <c r="I60" s="61">
        <v>2359433</v>
      </c>
      <c r="J60" s="61">
        <v>2610202</v>
      </c>
      <c r="K60" s="61">
        <v>2259214</v>
      </c>
      <c r="L60" s="61">
        <v>2503335</v>
      </c>
      <c r="M60" s="61">
        <v>2415153</v>
      </c>
      <c r="N60" s="61">
        <v>2171671</v>
      </c>
      <c r="O60" s="61">
        <v>2092513</v>
      </c>
      <c r="P60" s="61">
        <v>1557893</v>
      </c>
      <c r="Q60" s="61">
        <v>810372</v>
      </c>
      <c r="R60" s="61">
        <v>377599</v>
      </c>
      <c r="S60" s="61">
        <v>238244</v>
      </c>
      <c r="T60" s="61">
        <v>223862</v>
      </c>
      <c r="U60" s="61">
        <v>209087</v>
      </c>
      <c r="V60" s="61">
        <v>194509</v>
      </c>
      <c r="W60" s="61">
        <v>179931</v>
      </c>
      <c r="X60" s="189">
        <v>178514</v>
      </c>
    </row>
    <row r="61" spans="1:24" ht="21.75" customHeight="1">
      <c r="A61" s="16"/>
      <c r="B61" s="17"/>
      <c r="C61" s="17"/>
      <c r="D61" s="19" t="s">
        <v>9</v>
      </c>
      <c r="E61" s="19"/>
      <c r="F61" s="19"/>
      <c r="G61" s="19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</row>
    <row r="62" spans="1:24" ht="36">
      <c r="A62" s="20"/>
      <c r="B62" s="21"/>
      <c r="C62" s="21"/>
      <c r="D62" s="54" t="s">
        <v>73</v>
      </c>
      <c r="E62" s="54"/>
      <c r="F62" s="54"/>
      <c r="G62" s="54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</row>
    <row r="63" spans="1:24" s="71" customFormat="1" ht="15">
      <c r="A63" s="67"/>
      <c r="B63" s="68"/>
      <c r="C63" s="68"/>
      <c r="D63" s="69" t="s">
        <v>77</v>
      </c>
      <c r="E63" s="69"/>
      <c r="F63" s="69"/>
      <c r="G63" s="69"/>
      <c r="H63" s="70">
        <f>H26+H28-H35</f>
        <v>0</v>
      </c>
      <c r="I63" s="70">
        <f aca="true" t="shared" si="17" ref="I63:X63">I26+I28-I35</f>
        <v>-0.3500000238418579</v>
      </c>
      <c r="J63" s="70">
        <f t="shared" si="17"/>
        <v>0.41624996066093445</v>
      </c>
      <c r="K63" s="70">
        <f t="shared" si="17"/>
        <v>0.4266561269760132</v>
      </c>
      <c r="L63" s="70">
        <f t="shared" si="17"/>
        <v>-0.37767747044563293</v>
      </c>
      <c r="M63" s="70">
        <f t="shared" si="17"/>
        <v>-0.46936944127082825</v>
      </c>
      <c r="N63" s="70">
        <f t="shared" si="17"/>
        <v>-0.3115787208080292</v>
      </c>
      <c r="O63" s="70">
        <f t="shared" si="17"/>
        <v>-0.3228907287120819</v>
      </c>
      <c r="P63" s="70">
        <f t="shared" si="17"/>
        <v>-0.21833011507987976</v>
      </c>
      <c r="Q63" s="70">
        <f t="shared" si="17"/>
        <v>-0.21833011507987976</v>
      </c>
      <c r="R63" s="70">
        <f t="shared" si="17"/>
        <v>-0.21833011507987976</v>
      </c>
      <c r="S63" s="70">
        <f t="shared" si="17"/>
        <v>-0.21833011507987976</v>
      </c>
      <c r="T63" s="70">
        <f t="shared" si="17"/>
        <v>-0.21833011507987976</v>
      </c>
      <c r="U63" s="70">
        <f t="shared" si="17"/>
        <v>-0.21833011507987976</v>
      </c>
      <c r="V63" s="70">
        <f t="shared" si="17"/>
        <v>-0.21833011507987976</v>
      </c>
      <c r="W63" s="70">
        <f t="shared" si="17"/>
        <v>-0.21833011507987976</v>
      </c>
      <c r="X63" s="70">
        <f t="shared" si="17"/>
        <v>-0.21833011507987976</v>
      </c>
    </row>
    <row r="65" spans="1:8" s="4" customFormat="1" ht="12">
      <c r="A65" s="63"/>
      <c r="H65" s="64"/>
    </row>
    <row r="67" spans="4:11" ht="14.25">
      <c r="D67" s="88"/>
      <c r="H67" s="207"/>
      <c r="I67" s="207"/>
      <c r="J67" s="87"/>
      <c r="K67" s="87"/>
    </row>
    <row r="68" spans="4:11" ht="14.25">
      <c r="D68" s="88"/>
      <c r="H68" s="207"/>
      <c r="I68" s="207"/>
      <c r="J68" s="87"/>
      <c r="K68" s="87"/>
    </row>
    <row r="69" spans="4:11" ht="14.25">
      <c r="D69" s="88"/>
      <c r="H69" s="207"/>
      <c r="I69" s="207"/>
      <c r="J69" s="87"/>
      <c r="K69" s="87"/>
    </row>
    <row r="70" ht="14.25">
      <c r="D70" s="53"/>
    </row>
  </sheetData>
  <sheetProtection password="CF53" sheet="1"/>
  <mergeCells count="33">
    <mergeCell ref="H69:I69"/>
    <mergeCell ref="C54:D54"/>
    <mergeCell ref="C59:D59"/>
    <mergeCell ref="B57:D57"/>
    <mergeCell ref="C55:D55"/>
    <mergeCell ref="B60:D60"/>
    <mergeCell ref="B50:D50"/>
    <mergeCell ref="K1:L1"/>
    <mergeCell ref="H67:I67"/>
    <mergeCell ref="H68:I68"/>
    <mergeCell ref="B51:D51"/>
    <mergeCell ref="C53:D53"/>
    <mergeCell ref="B45:D45"/>
    <mergeCell ref="C6:D6"/>
    <mergeCell ref="C40:D40"/>
    <mergeCell ref="C37:D37"/>
    <mergeCell ref="B49:D49"/>
    <mergeCell ref="B52:D52"/>
    <mergeCell ref="A1:D1"/>
    <mergeCell ref="C9:D9"/>
    <mergeCell ref="B47:D47"/>
    <mergeCell ref="C10:D10"/>
    <mergeCell ref="B43:D43"/>
    <mergeCell ref="B44:D44"/>
    <mergeCell ref="B46:D46"/>
    <mergeCell ref="C36:D36"/>
    <mergeCell ref="H2:I2"/>
    <mergeCell ref="C7:D7"/>
    <mergeCell ref="B48:D48"/>
    <mergeCell ref="B42:D42"/>
    <mergeCell ref="B41:D41"/>
    <mergeCell ref="C29:D29"/>
    <mergeCell ref="A3:M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r:id="rId1"/>
  <colBreaks count="1" manualBreakCount="1">
    <brk id="1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igorecka</dc:creator>
  <cp:keywords/>
  <dc:description/>
  <cp:lastModifiedBy>mkondratenko</cp:lastModifiedBy>
  <cp:lastPrinted>2011-12-27T08:38:27Z</cp:lastPrinted>
  <dcterms:created xsi:type="dcterms:W3CDTF">2010-08-25T09:27:19Z</dcterms:created>
  <dcterms:modified xsi:type="dcterms:W3CDTF">2012-09-26T10:58:44Z</dcterms:modified>
  <cp:category/>
  <cp:version/>
  <cp:contentType/>
  <cp:contentStatus/>
</cp:coreProperties>
</file>